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88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'2025'!$A$1:$R$112</definedName>
  </definedNames>
  <calcPr calcId="162913" refMode="R1C1"/>
</workbook>
</file>

<file path=xl/calcChain.xml><?xml version="1.0" encoding="utf-8"?>
<calcChain xmlns="http://schemas.openxmlformats.org/spreadsheetml/2006/main">
  <c r="F101" i="23" l="1"/>
  <c r="F100" i="23"/>
  <c r="I100" i="23" s="1"/>
  <c r="F99" i="23"/>
  <c r="F95" i="23"/>
  <c r="F94" i="23"/>
  <c r="F93" i="23"/>
  <c r="F89" i="23"/>
  <c r="F88" i="23"/>
  <c r="Q88" i="23" s="1"/>
  <c r="F87" i="23"/>
  <c r="Q87" i="23" s="1"/>
  <c r="F85" i="23"/>
  <c r="F84" i="23"/>
  <c r="F83" i="23"/>
  <c r="F82" i="23"/>
  <c r="F80" i="23"/>
  <c r="K80" i="23" s="1"/>
  <c r="F79" i="23"/>
  <c r="F78" i="23"/>
  <c r="F77" i="23"/>
  <c r="F76" i="23"/>
  <c r="I59" i="23"/>
  <c r="L58" i="23"/>
  <c r="I70" i="23"/>
  <c r="H70" i="23"/>
  <c r="G70" i="23"/>
  <c r="F58" i="23"/>
  <c r="Q58" i="23" s="1"/>
  <c r="F7" i="23"/>
  <c r="P94" i="23"/>
  <c r="P109" i="23" s="1"/>
  <c r="P93" i="23"/>
  <c r="A88" i="23"/>
  <c r="A89" i="23" s="1"/>
  <c r="O58" i="23" l="1"/>
  <c r="K58" i="23"/>
  <c r="M58" i="23"/>
  <c r="N58" i="23"/>
  <c r="Q78" i="23" l="1"/>
  <c r="P68" i="23"/>
  <c r="Q56" i="23"/>
  <c r="L85" i="23" l="1"/>
  <c r="L84" i="23"/>
  <c r="L83" i="23"/>
  <c r="L80" i="23"/>
  <c r="L79" i="23"/>
  <c r="L76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1" i="23"/>
  <c r="L20" i="23"/>
  <c r="L19" i="23"/>
  <c r="L17" i="23"/>
  <c r="L16" i="23"/>
  <c r="L13" i="23"/>
  <c r="L12" i="23"/>
  <c r="L11" i="23"/>
  <c r="L10" i="23"/>
  <c r="L8" i="23"/>
  <c r="L7" i="23"/>
  <c r="F70" i="23"/>
  <c r="F68" i="23"/>
  <c r="Q68" i="23" s="1"/>
  <c r="F67" i="23"/>
  <c r="F66" i="23"/>
  <c r="F64" i="23"/>
  <c r="R64" i="23" s="1"/>
  <c r="F63" i="23"/>
  <c r="F62" i="23"/>
  <c r="F61" i="23"/>
  <c r="R61" i="23" s="1"/>
  <c r="F60" i="23"/>
  <c r="R60" i="23" s="1"/>
  <c r="F57" i="23"/>
  <c r="F55" i="23"/>
  <c r="F54" i="23"/>
  <c r="F53" i="23"/>
  <c r="F52" i="23"/>
  <c r="F50" i="23"/>
  <c r="F49" i="23"/>
  <c r="F48" i="23"/>
  <c r="F47" i="23"/>
  <c r="F46" i="23"/>
  <c r="F45" i="23"/>
  <c r="K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R8" i="23" s="1"/>
  <c r="H104" i="23"/>
  <c r="H105" i="23"/>
  <c r="H109" i="23"/>
  <c r="H92" i="23"/>
  <c r="H91" i="23" s="1"/>
  <c r="H90" i="23" s="1"/>
  <c r="H81" i="23"/>
  <c r="H75" i="23"/>
  <c r="H86" i="23" s="1"/>
  <c r="H59" i="23"/>
  <c r="H71" i="23" s="1"/>
  <c r="H69" i="23" s="1"/>
  <c r="H65" i="23" s="1"/>
  <c r="H37" i="23"/>
  <c r="H22" i="23"/>
  <c r="H18" i="23"/>
  <c r="H15" i="23"/>
  <c r="H9" i="23"/>
  <c r="R10" i="23" l="1"/>
  <c r="K10" i="23"/>
  <c r="R13" i="23"/>
  <c r="K13" i="23"/>
  <c r="H96" i="23"/>
  <c r="H108" i="23"/>
  <c r="H14" i="23"/>
  <c r="R11" i="23"/>
  <c r="K11" i="23"/>
  <c r="H51" i="23"/>
  <c r="H73" i="23" s="1"/>
  <c r="H107" i="23"/>
  <c r="Q42" i="23"/>
  <c r="M42" i="23"/>
  <c r="O42" i="23"/>
  <c r="N42" i="23"/>
  <c r="H106" i="23" l="1"/>
  <c r="H103" i="23" s="1"/>
  <c r="H98" i="23"/>
  <c r="E70" i="23"/>
  <c r="L54" i="23"/>
  <c r="Q54" i="23"/>
  <c r="A53" i="23"/>
  <c r="A54" i="23" s="1"/>
  <c r="A55" i="23" s="1"/>
  <c r="G109" i="23"/>
  <c r="F109" i="23" s="1"/>
  <c r="L63" i="23"/>
  <c r="L55" i="23"/>
  <c r="L53" i="23"/>
  <c r="O53" i="23"/>
  <c r="H110" i="23" l="1"/>
  <c r="A56" i="23"/>
  <c r="A57" i="23" s="1"/>
  <c r="A58" i="23" s="1"/>
  <c r="J63" i="23"/>
  <c r="Q63" i="23"/>
  <c r="M54" i="23"/>
  <c r="O54" i="23"/>
  <c r="Q53" i="23"/>
  <c r="N55" i="23"/>
  <c r="M63" i="23"/>
  <c r="K63" i="23"/>
  <c r="N63" i="23"/>
  <c r="J55" i="23"/>
  <c r="M55" i="23"/>
  <c r="K55" i="23"/>
  <c r="Q55" i="23"/>
  <c r="N53" i="23"/>
  <c r="O55" i="23"/>
  <c r="M53" i="23"/>
  <c r="K53" i="23"/>
  <c r="J53" i="23"/>
  <c r="E105" i="23"/>
  <c r="E104" i="23"/>
  <c r="E94" i="23"/>
  <c r="E109" i="23" s="1"/>
  <c r="E92" i="23"/>
  <c r="E107" i="23" s="1"/>
  <c r="E81" i="23"/>
  <c r="E75" i="23"/>
  <c r="E86" i="23" s="1"/>
  <c r="E59" i="23"/>
  <c r="E71" i="23" s="1"/>
  <c r="E37" i="23"/>
  <c r="L37" i="23" s="1"/>
  <c r="E22" i="23"/>
  <c r="L22" i="23" s="1"/>
  <c r="E18" i="23"/>
  <c r="L18" i="23" s="1"/>
  <c r="E15" i="23"/>
  <c r="L15" i="23" s="1"/>
  <c r="E9" i="23"/>
  <c r="L9" i="23" s="1"/>
  <c r="E91" i="23" l="1"/>
  <c r="E90" i="23" s="1"/>
  <c r="E96" i="23" s="1"/>
  <c r="E14" i="23"/>
  <c r="E69" i="23"/>
  <c r="E65" i="23" s="1"/>
  <c r="L14" i="23" l="1"/>
  <c r="L51" i="23" s="1"/>
  <c r="E51" i="23"/>
  <c r="E108" i="23"/>
  <c r="E106" i="23" s="1"/>
  <c r="E103" i="23" s="1"/>
  <c r="P92" i="23"/>
  <c r="P91" i="23" s="1"/>
  <c r="P90" i="23" s="1"/>
  <c r="P81" i="23"/>
  <c r="P75" i="23"/>
  <c r="P86" i="23" s="1"/>
  <c r="P70" i="23"/>
  <c r="P59" i="23"/>
  <c r="P71" i="23" s="1"/>
  <c r="P37" i="23"/>
  <c r="P22" i="23"/>
  <c r="P18" i="23"/>
  <c r="P15" i="23"/>
  <c r="P9" i="23"/>
  <c r="E98" i="23" l="1"/>
  <c r="E110" i="23" s="1"/>
  <c r="E73" i="23"/>
  <c r="P14" i="23"/>
  <c r="P51" i="23" s="1"/>
  <c r="P69" i="23"/>
  <c r="P65" i="23" s="1"/>
  <c r="P96" i="23"/>
  <c r="Q21" i="23"/>
  <c r="P105" i="23"/>
  <c r="L105" i="23"/>
  <c r="I105" i="23"/>
  <c r="G105" i="23"/>
  <c r="F105" i="23" s="1"/>
  <c r="D105" i="23"/>
  <c r="P104" i="23"/>
  <c r="L104" i="23"/>
  <c r="I104" i="23"/>
  <c r="G104" i="23"/>
  <c r="F104" i="23" s="1"/>
  <c r="D104" i="23"/>
  <c r="I94" i="23"/>
  <c r="D94" i="23"/>
  <c r="D109" i="23" s="1"/>
  <c r="I92" i="23"/>
  <c r="I91" i="23" s="1"/>
  <c r="G92" i="23"/>
  <c r="D92" i="23"/>
  <c r="D91" i="23" s="1"/>
  <c r="L89" i="23"/>
  <c r="L87" i="23"/>
  <c r="L92" i="23" s="1"/>
  <c r="L91" i="23" s="1"/>
  <c r="J83" i="23"/>
  <c r="L82" i="23"/>
  <c r="J82" i="23"/>
  <c r="I81" i="23"/>
  <c r="G81" i="23"/>
  <c r="F81" i="23" s="1"/>
  <c r="D81" i="23"/>
  <c r="A80" i="23"/>
  <c r="A81" i="23" s="1"/>
  <c r="J79" i="23"/>
  <c r="L75" i="23"/>
  <c r="O76" i="23"/>
  <c r="I75" i="23"/>
  <c r="I86" i="23" s="1"/>
  <c r="G75" i="23"/>
  <c r="D75" i="23"/>
  <c r="D86" i="23" s="1"/>
  <c r="D70" i="23"/>
  <c r="M68" i="23"/>
  <c r="M67" i="23"/>
  <c r="L64" i="23"/>
  <c r="O64" i="23"/>
  <c r="L62" i="23"/>
  <c r="L61" i="23"/>
  <c r="O61" i="23"/>
  <c r="L60" i="23"/>
  <c r="Q60" i="23"/>
  <c r="G59" i="23"/>
  <c r="D59" i="23"/>
  <c r="D71" i="23" s="1"/>
  <c r="D108" i="23" s="1"/>
  <c r="L57" i="23"/>
  <c r="O57" i="23"/>
  <c r="L52" i="23"/>
  <c r="L70" i="23" s="1"/>
  <c r="O52" i="23"/>
  <c r="O50" i="23"/>
  <c r="O48" i="23"/>
  <c r="Q46" i="23"/>
  <c r="O44" i="23"/>
  <c r="A44" i="23"/>
  <c r="A45" i="23" s="1"/>
  <c r="A46" i="23" s="1"/>
  <c r="A47" i="23" s="1"/>
  <c r="A48" i="23" s="1"/>
  <c r="A49" i="23" s="1"/>
  <c r="A50" i="23" s="1"/>
  <c r="Q43" i="23"/>
  <c r="Q40" i="23"/>
  <c r="K39" i="23"/>
  <c r="I37" i="23"/>
  <c r="G37" i="23"/>
  <c r="F37" i="23" s="1"/>
  <c r="D37" i="23"/>
  <c r="O36" i="23"/>
  <c r="O32" i="23"/>
  <c r="Q31" i="23"/>
  <c r="Q30" i="23"/>
  <c r="J29" i="23"/>
  <c r="A29" i="23"/>
  <c r="A30" i="23" s="1"/>
  <c r="A31" i="23" s="1"/>
  <c r="A32" i="23" s="1"/>
  <c r="A33" i="23" s="1"/>
  <c r="A34" i="23" s="1"/>
  <c r="A35" i="23" s="1"/>
  <c r="A36" i="23" s="1"/>
  <c r="A37" i="23" s="1"/>
  <c r="O27" i="23"/>
  <c r="O26" i="23"/>
  <c r="Q24" i="23"/>
  <c r="Q23" i="23"/>
  <c r="I22" i="23"/>
  <c r="G22" i="23"/>
  <c r="F22" i="23" s="1"/>
  <c r="Q19" i="23"/>
  <c r="I18" i="23"/>
  <c r="G18" i="23"/>
  <c r="F18" i="23" s="1"/>
  <c r="D18" i="23"/>
  <c r="O17" i="23"/>
  <c r="K16" i="23"/>
  <c r="I15" i="23"/>
  <c r="G15" i="23"/>
  <c r="F15" i="23" s="1"/>
  <c r="D15" i="23"/>
  <c r="O11" i="23"/>
  <c r="J10" i="23"/>
  <c r="I9" i="23"/>
  <c r="G9" i="23"/>
  <c r="F9" i="23" s="1"/>
  <c r="D9" i="23"/>
  <c r="A8" i="23"/>
  <c r="C5" i="23"/>
  <c r="D5" i="23" s="1"/>
  <c r="E5" i="23" s="1"/>
  <c r="F5" i="23" s="1"/>
  <c r="G5" i="23" s="1"/>
  <c r="G71" i="23" l="1"/>
  <c r="F59" i="23"/>
  <c r="R59" i="23" s="1"/>
  <c r="G86" i="23"/>
  <c r="F86" i="23" s="1"/>
  <c r="F75" i="23"/>
  <c r="K75" i="23" s="1"/>
  <c r="G91" i="23"/>
  <c r="F91" i="23" s="1"/>
  <c r="F92" i="23"/>
  <c r="J5" i="23"/>
  <c r="K5" i="23" s="1"/>
  <c r="L5" i="23" s="1"/>
  <c r="M5" i="23" s="1"/>
  <c r="N5" i="23" s="1"/>
  <c r="P5" i="23" s="1"/>
  <c r="Q5" i="23" s="1"/>
  <c r="R5" i="23" s="1"/>
  <c r="H5" i="23"/>
  <c r="I71" i="23"/>
  <c r="I69" i="23" s="1"/>
  <c r="I65" i="23" s="1"/>
  <c r="L94" i="23"/>
  <c r="L109" i="23" s="1"/>
  <c r="L100" i="23"/>
  <c r="N100" i="23" s="1"/>
  <c r="O35" i="23"/>
  <c r="R35" i="23"/>
  <c r="K100" i="23"/>
  <c r="O100" i="23"/>
  <c r="J21" i="23"/>
  <c r="M21" i="23"/>
  <c r="Q49" i="23"/>
  <c r="K49" i="23"/>
  <c r="R33" i="23"/>
  <c r="K33" i="23"/>
  <c r="D90" i="23"/>
  <c r="D96" i="23" s="1"/>
  <c r="P73" i="23"/>
  <c r="M34" i="23"/>
  <c r="M45" i="23"/>
  <c r="M46" i="23"/>
  <c r="O46" i="23"/>
  <c r="N48" i="23"/>
  <c r="Q50" i="23"/>
  <c r="D107" i="23"/>
  <c r="Q48" i="23"/>
  <c r="J18" i="23"/>
  <c r="N38" i="23"/>
  <c r="M41" i="23"/>
  <c r="N84" i="23"/>
  <c r="N12" i="23"/>
  <c r="N23" i="23"/>
  <c r="N25" i="23"/>
  <c r="K48" i="23"/>
  <c r="M50" i="23"/>
  <c r="Q59" i="23"/>
  <c r="M47" i="23"/>
  <c r="O80" i="23"/>
  <c r="L107" i="23"/>
  <c r="I14" i="23"/>
  <c r="I51" i="23" s="1"/>
  <c r="Q32" i="23"/>
  <c r="M33" i="23"/>
  <c r="Q29" i="23"/>
  <c r="J32" i="23"/>
  <c r="O33" i="23"/>
  <c r="Q39" i="23"/>
  <c r="K52" i="23"/>
  <c r="M61" i="23"/>
  <c r="O29" i="23"/>
  <c r="O39" i="23"/>
  <c r="N7" i="23"/>
  <c r="K32" i="23"/>
  <c r="N61" i="23"/>
  <c r="M79" i="23"/>
  <c r="K9" i="23"/>
  <c r="N11" i="23"/>
  <c r="N32" i="23"/>
  <c r="R52" i="23"/>
  <c r="M80" i="23"/>
  <c r="N8" i="23"/>
  <c r="M13" i="23"/>
  <c r="D14" i="23"/>
  <c r="R23" i="23"/>
  <c r="O30" i="23"/>
  <c r="J46" i="23"/>
  <c r="J48" i="23"/>
  <c r="M93" i="23"/>
  <c r="K17" i="23"/>
  <c r="M20" i="23"/>
  <c r="O25" i="23"/>
  <c r="J31" i="23"/>
  <c r="K43" i="23"/>
  <c r="N17" i="23"/>
  <c r="N31" i="23"/>
  <c r="N43" i="23"/>
  <c r="O84" i="23"/>
  <c r="O16" i="23"/>
  <c r="Q17" i="23"/>
  <c r="K24" i="23"/>
  <c r="O31" i="23"/>
  <c r="R43" i="23"/>
  <c r="O12" i="23"/>
  <c r="G14" i="23"/>
  <c r="Q16" i="23"/>
  <c r="R17" i="23"/>
  <c r="Q18" i="23"/>
  <c r="R24" i="23"/>
  <c r="N30" i="23"/>
  <c r="R32" i="23"/>
  <c r="G107" i="23"/>
  <c r="F107" i="23" s="1"/>
  <c r="N83" i="23"/>
  <c r="J93" i="23"/>
  <c r="N37" i="23"/>
  <c r="K37" i="23"/>
  <c r="R37" i="23"/>
  <c r="K27" i="23"/>
  <c r="K19" i="23"/>
  <c r="O23" i="23"/>
  <c r="M26" i="23"/>
  <c r="M48" i="23"/>
  <c r="N52" i="23"/>
  <c r="Q57" i="23"/>
  <c r="L81" i="23"/>
  <c r="N81" i="23" s="1"/>
  <c r="Q10" i="23"/>
  <c r="Q13" i="23"/>
  <c r="K18" i="23"/>
  <c r="N19" i="23"/>
  <c r="J23" i="23"/>
  <c r="M22" i="23"/>
  <c r="N26" i="23"/>
  <c r="M27" i="23"/>
  <c r="O41" i="23"/>
  <c r="M11" i="23"/>
  <c r="J17" i="23"/>
  <c r="O18" i="23"/>
  <c r="R19" i="23"/>
  <c r="K23" i="23"/>
  <c r="Q27" i="23"/>
  <c r="M29" i="23"/>
  <c r="J30" i="23"/>
  <c r="M31" i="23"/>
  <c r="N34" i="23"/>
  <c r="Q35" i="23"/>
  <c r="R40" i="23"/>
  <c r="M44" i="23"/>
  <c r="R48" i="23"/>
  <c r="L59" i="23"/>
  <c r="L71" i="23" s="1"/>
  <c r="L69" i="23" s="1"/>
  <c r="L65" i="23" s="1"/>
  <c r="L73" i="23" s="1"/>
  <c r="J70" i="23"/>
  <c r="M105" i="23"/>
  <c r="R18" i="23"/>
  <c r="J27" i="23"/>
  <c r="M30" i="23"/>
  <c r="N33" i="23"/>
  <c r="J35" i="23"/>
  <c r="K41" i="23"/>
  <c r="M49" i="23"/>
  <c r="L86" i="23"/>
  <c r="O20" i="23"/>
  <c r="K35" i="23"/>
  <c r="Q36" i="23"/>
  <c r="O38" i="23"/>
  <c r="N49" i="23"/>
  <c r="M52" i="23"/>
  <c r="R27" i="23"/>
  <c r="J13" i="23"/>
  <c r="K40" i="23"/>
  <c r="M43" i="23"/>
  <c r="M10" i="23"/>
  <c r="N27" i="23"/>
  <c r="N35" i="23"/>
  <c r="N41" i="23"/>
  <c r="O49" i="23"/>
  <c r="O8" i="23"/>
  <c r="M35" i="23"/>
  <c r="J39" i="23"/>
  <c r="N40" i="23"/>
  <c r="N45" i="23"/>
  <c r="K61" i="23"/>
  <c r="M77" i="23"/>
  <c r="J87" i="23"/>
  <c r="Q8" i="23"/>
  <c r="Q20" i="23"/>
  <c r="R28" i="23"/>
  <c r="K28" i="23"/>
  <c r="Q28" i="23"/>
  <c r="J28" i="23"/>
  <c r="Q38" i="23"/>
  <c r="M40" i="23"/>
  <c r="Q44" i="23"/>
  <c r="R47" i="23"/>
  <c r="K8" i="23"/>
  <c r="J9" i="23"/>
  <c r="R12" i="23"/>
  <c r="K12" i="23"/>
  <c r="Q12" i="23"/>
  <c r="J12" i="23"/>
  <c r="Q34" i="23"/>
  <c r="M36" i="23"/>
  <c r="Q45" i="23"/>
  <c r="R57" i="23"/>
  <c r="K57" i="23"/>
  <c r="N57" i="23"/>
  <c r="M57" i="23"/>
  <c r="O60" i="23"/>
  <c r="I107" i="23"/>
  <c r="I109" i="23"/>
  <c r="J109" i="23" s="1"/>
  <c r="J94" i="23"/>
  <c r="D106" i="23"/>
  <c r="D103" i="23" s="1"/>
  <c r="J7" i="23"/>
  <c r="Q7" i="23"/>
  <c r="J11" i="23"/>
  <c r="N16" i="23"/>
  <c r="M16" i="23"/>
  <c r="R16" i="23"/>
  <c r="M17" i="23"/>
  <c r="M19" i="23"/>
  <c r="R26" i="23"/>
  <c r="K26" i="23"/>
  <c r="Q26" i="23"/>
  <c r="N28" i="23"/>
  <c r="M32" i="23"/>
  <c r="J34" i="23"/>
  <c r="R34" i="23"/>
  <c r="N36" i="23"/>
  <c r="M38" i="23"/>
  <c r="Q41" i="23"/>
  <c r="J45" i="23"/>
  <c r="R45" i="23"/>
  <c r="N47" i="23"/>
  <c r="J57" i="23"/>
  <c r="M62" i="23"/>
  <c r="Q62" i="23"/>
  <c r="J62" i="23"/>
  <c r="N62" i="23"/>
  <c r="O62" i="23"/>
  <c r="R9" i="23"/>
  <c r="Q9" i="23"/>
  <c r="R44" i="23"/>
  <c r="K44" i="23"/>
  <c r="Q64" i="23"/>
  <c r="M64" i="23"/>
  <c r="O7" i="23"/>
  <c r="O10" i="23"/>
  <c r="N10" i="23"/>
  <c r="N18" i="23"/>
  <c r="K20" i="23"/>
  <c r="Q22" i="23"/>
  <c r="K22" i="23"/>
  <c r="J22" i="23"/>
  <c r="R25" i="23"/>
  <c r="K25" i="23"/>
  <c r="Q25" i="23"/>
  <c r="J25" i="23"/>
  <c r="M28" i="23"/>
  <c r="J37" i="23"/>
  <c r="O37" i="23"/>
  <c r="N46" i="23"/>
  <c r="K7" i="23"/>
  <c r="R7" i="23"/>
  <c r="M8" i="23"/>
  <c r="M12" i="23"/>
  <c r="J16" i="23"/>
  <c r="N20" i="23"/>
  <c r="R22" i="23"/>
  <c r="M25" i="23"/>
  <c r="J26" i="23"/>
  <c r="O28" i="23"/>
  <c r="N29" i="23"/>
  <c r="K34" i="23"/>
  <c r="Q37" i="23"/>
  <c r="J41" i="23"/>
  <c r="R41" i="23"/>
  <c r="N44" i="23"/>
  <c r="O47" i="23"/>
  <c r="K62" i="23"/>
  <c r="D69" i="23"/>
  <c r="D65" i="23" s="1"/>
  <c r="N75" i="23"/>
  <c r="J76" i="23"/>
  <c r="M76" i="23"/>
  <c r="K76" i="23"/>
  <c r="N76" i="23"/>
  <c r="I90" i="23"/>
  <c r="I96" i="23" s="1"/>
  <c r="J100" i="23"/>
  <c r="Q100" i="23"/>
  <c r="R36" i="23"/>
  <c r="K36" i="23"/>
  <c r="Q47" i="23"/>
  <c r="K60" i="23"/>
  <c r="N60" i="23"/>
  <c r="J60" i="23"/>
  <c r="O81" i="23"/>
  <c r="J81" i="23"/>
  <c r="M82" i="23"/>
  <c r="M85" i="23"/>
  <c r="J85" i="23"/>
  <c r="N85" i="23"/>
  <c r="O85" i="23"/>
  <c r="Q104" i="23"/>
  <c r="M104" i="23"/>
  <c r="J104" i="23"/>
  <c r="J36" i="23"/>
  <c r="J47" i="23"/>
  <c r="K85" i="23"/>
  <c r="J89" i="23"/>
  <c r="M89" i="23"/>
  <c r="J105" i="23"/>
  <c r="Q105" i="23"/>
  <c r="M7" i="23"/>
  <c r="O9" i="23"/>
  <c r="R38" i="23"/>
  <c r="K38" i="23"/>
  <c r="J8" i="23"/>
  <c r="Q11" i="23"/>
  <c r="O13" i="23"/>
  <c r="N13" i="23"/>
  <c r="J20" i="23"/>
  <c r="R20" i="23"/>
  <c r="D22" i="23"/>
  <c r="M23" i="23"/>
  <c r="O34" i="23"/>
  <c r="M37" i="23"/>
  <c r="J38" i="23"/>
  <c r="N39" i="23"/>
  <c r="M39" i="23"/>
  <c r="R39" i="23"/>
  <c r="J44" i="23"/>
  <c r="O45" i="23"/>
  <c r="K47" i="23"/>
  <c r="J58" i="23"/>
  <c r="M60" i="23"/>
  <c r="J64" i="23"/>
  <c r="G108" i="23"/>
  <c r="F108" i="23" s="1"/>
  <c r="J77" i="23"/>
  <c r="K81" i="23"/>
  <c r="M109" i="23"/>
  <c r="M18" i="23"/>
  <c r="O19" i="23"/>
  <c r="O24" i="23"/>
  <c r="Q33" i="23"/>
  <c r="O40" i="23"/>
  <c r="O43" i="23"/>
  <c r="J50" i="23"/>
  <c r="N50" i="23"/>
  <c r="N79" i="23"/>
  <c r="J80" i="23"/>
  <c r="N80" i="23"/>
  <c r="J84" i="23"/>
  <c r="M84" i="23"/>
  <c r="K84" i="23"/>
  <c r="N9" i="23"/>
  <c r="J19" i="23"/>
  <c r="J24" i="23"/>
  <c r="J33" i="23"/>
  <c r="J40" i="23"/>
  <c r="J43" i="23"/>
  <c r="O83" i="23"/>
  <c r="M83" i="23"/>
  <c r="J49" i="23"/>
  <c r="J52" i="23"/>
  <c r="Q52" i="23"/>
  <c r="J61" i="23"/>
  <c r="Q61" i="23"/>
  <c r="O79" i="23"/>
  <c r="M87" i="23"/>
  <c r="K79" i="23"/>
  <c r="M100" i="23" l="1"/>
  <c r="G90" i="23"/>
  <c r="F90" i="23" s="1"/>
  <c r="M94" i="23"/>
  <c r="L90" i="23"/>
  <c r="L96" i="23" s="1"/>
  <c r="G69" i="23"/>
  <c r="F71" i="23"/>
  <c r="F14" i="23"/>
  <c r="Q14" i="23" s="1"/>
  <c r="I73" i="23"/>
  <c r="I108" i="23"/>
  <c r="I106" i="23" s="1"/>
  <c r="I103" i="23" s="1"/>
  <c r="O75" i="23"/>
  <c r="M81" i="23"/>
  <c r="M70" i="23"/>
  <c r="D51" i="23"/>
  <c r="D98" i="23" s="1"/>
  <c r="O59" i="23"/>
  <c r="K59" i="23"/>
  <c r="M75" i="23"/>
  <c r="J59" i="23"/>
  <c r="J75" i="23"/>
  <c r="R14" i="23"/>
  <c r="G51" i="23"/>
  <c r="M9" i="23"/>
  <c r="O22" i="23"/>
  <c r="M92" i="23"/>
  <c r="J92" i="23"/>
  <c r="N22" i="23"/>
  <c r="N59" i="23"/>
  <c r="M59" i="23"/>
  <c r="N70" i="23"/>
  <c r="I98" i="23"/>
  <c r="K70" i="23"/>
  <c r="Q70" i="23"/>
  <c r="G96" i="23"/>
  <c r="F96" i="23" s="1"/>
  <c r="O70" i="23"/>
  <c r="R70" i="23"/>
  <c r="M107" i="23"/>
  <c r="J107" i="23"/>
  <c r="N107" i="23"/>
  <c r="O107" i="23"/>
  <c r="K107" i="23"/>
  <c r="L108" i="23"/>
  <c r="L106" i="23" s="1"/>
  <c r="L103" i="23" s="1"/>
  <c r="O108" i="23"/>
  <c r="J91" i="23"/>
  <c r="M91" i="23"/>
  <c r="N24" i="23"/>
  <c r="M24" i="23"/>
  <c r="G106" i="23"/>
  <c r="F106" i="23" s="1"/>
  <c r="R15" i="23"/>
  <c r="Q15" i="23"/>
  <c r="K15" i="23"/>
  <c r="O15" i="23"/>
  <c r="J15" i="23"/>
  <c r="M15" i="23"/>
  <c r="N15" i="23"/>
  <c r="J90" i="23"/>
  <c r="O86" i="23"/>
  <c r="M86" i="23"/>
  <c r="N86" i="23"/>
  <c r="K86" i="23"/>
  <c r="J86" i="23"/>
  <c r="M90" i="23" l="1"/>
  <c r="J71" i="23"/>
  <c r="K71" i="23"/>
  <c r="O71" i="23"/>
  <c r="R71" i="23"/>
  <c r="Q71" i="23"/>
  <c r="J108" i="23"/>
  <c r="O14" i="23"/>
  <c r="M71" i="23"/>
  <c r="G65" i="23"/>
  <c r="F65" i="23" s="1"/>
  <c r="F69" i="23"/>
  <c r="Q69" i="23" s="1"/>
  <c r="K108" i="23"/>
  <c r="N71" i="23"/>
  <c r="J14" i="23"/>
  <c r="N14" i="23"/>
  <c r="M14" i="23"/>
  <c r="K14" i="23"/>
  <c r="G73" i="23"/>
  <c r="F73" i="23" s="1"/>
  <c r="F51" i="23"/>
  <c r="I110" i="23"/>
  <c r="D73" i="23"/>
  <c r="D110" i="23"/>
  <c r="G98" i="23"/>
  <c r="F98" i="23" s="1"/>
  <c r="L98" i="23"/>
  <c r="N108" i="23"/>
  <c r="G103" i="23"/>
  <c r="F103" i="23" s="1"/>
  <c r="K96" i="23"/>
  <c r="N96" i="23"/>
  <c r="M96" i="23"/>
  <c r="J96" i="23"/>
  <c r="O96" i="23"/>
  <c r="M108" i="23"/>
  <c r="O69" i="23" l="1"/>
  <c r="K69" i="23"/>
  <c r="N69" i="23"/>
  <c r="J69" i="23"/>
  <c r="R69" i="23"/>
  <c r="M69" i="23"/>
  <c r="N51" i="23"/>
  <c r="K51" i="23"/>
  <c r="J51" i="23"/>
  <c r="O51" i="23"/>
  <c r="R51" i="23"/>
  <c r="Q51" i="23"/>
  <c r="M51" i="23"/>
  <c r="O98" i="23"/>
  <c r="L110" i="23"/>
  <c r="G110" i="23"/>
  <c r="F110" i="23" s="1"/>
  <c r="M65" i="23"/>
  <c r="J65" i="23"/>
  <c r="N65" i="23"/>
  <c r="R65" i="23"/>
  <c r="Q65" i="23"/>
  <c r="O65" i="23"/>
  <c r="K65" i="23"/>
  <c r="O106" i="23"/>
  <c r="J106" i="23"/>
  <c r="K106" i="23"/>
  <c r="N106" i="23"/>
  <c r="M106" i="23"/>
  <c r="N98" i="23" l="1"/>
  <c r="M98" i="23"/>
  <c r="J98" i="23"/>
  <c r="K98" i="23"/>
  <c r="M73" i="23"/>
  <c r="J73" i="23"/>
  <c r="N73" i="23"/>
  <c r="K73" i="23"/>
  <c r="O73" i="23"/>
  <c r="R73" i="23"/>
  <c r="Q73" i="23"/>
  <c r="M103" i="23"/>
  <c r="J103" i="23"/>
  <c r="N103" i="23"/>
  <c r="O103" i="23"/>
  <c r="K103" i="23"/>
  <c r="M110" i="23" l="1"/>
  <c r="O110" i="23"/>
  <c r="K110" i="23"/>
  <c r="N110" i="23"/>
  <c r="J110" i="23"/>
  <c r="R84" i="23" l="1"/>
  <c r="R86" i="23"/>
  <c r="R75" i="23"/>
  <c r="R82" i="23"/>
  <c r="R85" i="23"/>
  <c r="R81" i="23"/>
  <c r="Q75" i="23"/>
  <c r="Q82" i="23"/>
  <c r="P98" i="23"/>
  <c r="R96" i="23"/>
  <c r="Q85" i="23"/>
  <c r="R76" i="23"/>
  <c r="Q80" i="23"/>
  <c r="Q83" i="23"/>
  <c r="R79" i="23"/>
  <c r="P108" i="23"/>
  <c r="R108" i="23" s="1"/>
  <c r="Q79" i="23"/>
  <c r="R77" i="23"/>
  <c r="Q93" i="23"/>
  <c r="Q92" i="23"/>
  <c r="P107" i="23"/>
  <c r="R107" i="23"/>
  <c r="Q77" i="23"/>
  <c r="Q84" i="23"/>
  <c r="Q94" i="23"/>
  <c r="Q109" i="23"/>
  <c r="Q96" i="23"/>
  <c r="Q76" i="23"/>
  <c r="Q91" i="23"/>
  <c r="Q86" i="23"/>
  <c r="Q81" i="23"/>
  <c r="Q90" i="23"/>
  <c r="Q89" i="23"/>
  <c r="P106" i="23" l="1"/>
  <c r="Q107" i="23"/>
  <c r="R98" i="23"/>
  <c r="Q98" i="23"/>
  <c r="Q108" i="23"/>
  <c r="Q106" i="23" l="1"/>
  <c r="P103" i="23"/>
  <c r="R106" i="23"/>
  <c r="P110" i="23"/>
  <c r="Q110" i="23" s="1"/>
  <c r="Q103" i="23" l="1"/>
  <c r="R110" i="23"/>
  <c r="R103" i="23"/>
</calcChain>
</file>

<file path=xl/sharedStrings.xml><?xml version="1.0" encoding="utf-8"?>
<sst xmlns="http://schemas.openxmlformats.org/spreadsheetml/2006/main" count="213" uniqueCount="197">
  <si>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</si>
  <si>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</si>
  <si>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</si>
  <si>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</si>
  <si>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</si>
  <si>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</si>
  <si>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</si>
  <si>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</si>
  <si>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</si>
  <si>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</si>
  <si>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</si>
  <si>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</si>
  <si>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</si>
  <si>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</si>
  <si>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</si>
  <si>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</si>
  <si>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</si>
  <si>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</si>
  <si>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</si>
  <si>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</si>
  <si>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</si>
  <si>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</si>
  <si>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</si>
  <si>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</si>
  <si>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</si>
  <si>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</si>
  <si>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</si>
  <si>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</si>
  <si>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</si>
  <si>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</si>
  <si>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</si>
  <si>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</si>
  <si>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</si>
  <si>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</si>
  <si>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</si>
  <si>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</si>
  <si>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</si>
  <si>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</si>
  <si>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</si>
  <si>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</si>
  <si>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</si>
  <si>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</si>
  <si>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</si>
  <si>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</si>
  <si>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</si>
  <si>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</si>
  <si>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</si>
  <si>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</si>
  <si>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</si>
  <si>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</si>
  <si>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</si>
  <si>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</si>
  <si>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</si>
  <si>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</si>
  <si>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</si>
  <si>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</si>
  <si>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</si>
  <si>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</si>
  <si>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</si>
  <si>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</si>
  <si>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</si>
  <si>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</si>
  <si>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</si>
  <si>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</si>
  <si>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</si>
  <si>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</si>
  <si>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</si>
  <si>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</si>
  <si>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</si>
  <si>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</si>
  <si>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</si>
  <si>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</si>
  <si>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</si>
  <si>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</si>
  <si>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</si>
  <si>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</si>
  <si>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</si>
  <si>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</si>
  <si>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</si>
  <si>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</si>
  <si>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</si>
  <si>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</si>
  <si>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</si>
  <si>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</si>
  <si>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</si>
  <si>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</si>
  <si>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</si>
  <si>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</si>
  <si>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</si>
  <si>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</si>
  <si>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</si>
  <si>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</si>
  <si>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</si>
  <si>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</si>
  <si>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</si>
  <si>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</si>
  <si>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</si>
  <si>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</si>
  <si>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</si>
  <si>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</si>
  <si>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</si>
  <si>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</si>
  <si>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</si>
  <si>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</si>
  <si>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</si>
  <si>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</si>
  <si>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</si>
  <si>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</si>
  <si>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</si>
  <si>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</si>
  <si>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</si>
  <si>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</si>
  <si>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</si>
  <si>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</si>
  <si>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</si>
  <si>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</si>
  <si>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</si>
  <si>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</si>
  <si>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</si>
  <si>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</si>
  <si>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</si>
  <si>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</si>
  <si>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</si>
  <si>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</si>
  <si>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</si>
  <si>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</si>
  <si>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</si>
  <si>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</si>
  <si>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</si>
  <si>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</si>
  <si>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</si>
  <si>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</si>
  <si>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</si>
  <si>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</si>
  <si>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</si>
  <si>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</si>
  <si>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</si>
  <si>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</si>
  <si>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</si>
  <si>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</si>
  <si>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</si>
  <si>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</si>
  <si>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</si>
  <si>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</si>
  <si>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</si>
  <si>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</si>
  <si>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</si>
  <si>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</si>
  <si>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</si>
  <si>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</si>
  <si>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</si>
  <si>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</si>
  <si>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</si>
  <si>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</si>
  <si>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</si>
  <si>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</si>
  <si>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</si>
  <si>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</si>
  <si>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</si>
  <si>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</si>
  <si>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</si>
  <si>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</si>
  <si>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</si>
  <si>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</si>
  <si>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</si>
  <si>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</si>
  <si>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</si>
  <si>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</si>
  <si>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</si>
  <si>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</si>
  <si>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</si>
  <si>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</si>
  <si>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</si>
  <si>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</si>
  <si>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</si>
  <si>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</si>
  <si>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лютий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</si>
  <si>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</si>
  <si>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</si>
  <si>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</si>
  <si>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</si>
  <si>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</si>
  <si>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</si>
  <si>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% виконання до бюджету на 2025р. (норма 16,7%)</t>
  </si>
  <si>
    <t>Надійшло за січень - лютий 2025р.</t>
  </si>
  <si>
    <t>План на січень  - лютий 2025 року</t>
  </si>
  <si>
    <t>Відхилення надходжень до плану на  січень  - лютий 2025 року</t>
  </si>
  <si>
    <t>План на  січень  - лютий 2025р. (розрахунковий)</t>
  </si>
  <si>
    <t xml:space="preserve">Відхилення надходжень до плану на  січень  - лютий 2025 року (розрахунковий) </t>
  </si>
  <si>
    <t>Надійшло за  січень  - лютий 2024р.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</si>
  <si>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</si>
  <si>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7.1.</t>
  </si>
  <si>
    <t>7.2.</t>
  </si>
  <si>
    <t>7.3.</t>
  </si>
  <si>
    <t>7.4.</t>
  </si>
  <si>
    <t>7.5.</t>
  </si>
  <si>
    <t>Аналіз виконання бюджету Вінницької міської територіальної громади за січень - лютий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</si>
</sst>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59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3" applyFont="1" applyFill="1" applyBorder="1" applyAlignment="1">
      <alignment horizontal="center" vertical="center" wrapText="1"/>
    </xf>
    <xf numFmtId="0" fontId="32" fillId="0" borderId="3" xfId="3" applyFont="1" applyFill="1" applyBorder="1" applyAlignment="1">
      <alignment horizontal="center" vertical="center" wrapText="1"/>
    </xf>
    <xf numFmtId="0" fontId="32" fillId="0" borderId="4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7" fontId="32" fillId="0" borderId="1" xfId="3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7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8"/>
  <sheetViews>
    <sheetView showGridLines="0" showZeros="0" tabSelected="1" view="pageBreakPreview" zoomScale="75" zoomScaleNormal="75" zoomScaleSheetLayoutView="75" workbookViewId="0">
      <pane xSplit="3" ySplit="4" topLeftCell="D98" activePane="bottomRight" state="frozen"/>
      <selection pane="topRight" activeCell="D1" sqref="D1"/>
      <selection pane="bottomLeft" activeCell="A5" sqref="A5"/>
      <selection pane="bottomRight" activeCell="F49" sqref="F49"/>
    </sheetView>
  </sheetViews>
  <sheetFormatPr defaultRowHeight="12.75" x14ac:dyDescent="0.2"/>
  <cols>
    <col min="1" max="1" width="12.28515625" style="18" customWidth="1"/>
    <col min="2" max="2" width="98.85546875" style="18" customWidth="1"/>
    <col min="3" max="3" width="16.140625" style="18" customWidth="1"/>
    <col min="4" max="5" width="24.140625" style="18" customWidth="1"/>
    <col min="6" max="6" width="24.28515625" style="2" customWidth="1"/>
    <col min="7" max="8" width="21.28515625" style="2" hidden="1" customWidth="1"/>
    <col min="9" max="9" width="24.5703125" style="2" customWidth="1"/>
    <col min="10" max="10" width="21.28515625" style="2" customWidth="1"/>
    <col min="11" max="11" width="14.85546875" style="2" bestFit="1" customWidth="1"/>
    <col min="12" max="12" width="25.140625" style="2" hidden="1" customWidth="1"/>
    <col min="13" max="13" width="24.5703125" style="2" hidden="1" customWidth="1"/>
    <col min="14" max="14" width="16.85546875" style="2" hidden="1" customWidth="1"/>
    <col min="15" max="15" width="15.28515625" style="2" customWidth="1"/>
    <col min="16" max="16" width="24.28515625" style="2" customWidth="1"/>
    <col min="17" max="17" width="23" style="1" customWidth="1"/>
    <col min="18" max="18" width="16.140625" style="2" customWidth="1"/>
    <col min="19" max="16384" width="9.140625" style="2"/>
  </cols>
  <sheetData>
    <row r="1" spans="1:18" ht="30" customHeight="1" x14ac:dyDescent="0.2">
      <c r="A1" s="123" t="s">
        <v>196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18.75" x14ac:dyDescent="0.3">
      <c r="A2" s="21" t="s">
        <v>48</v>
      </c>
      <c r="B2" s="16"/>
      <c r="C2" s="1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4" t="s">
        <v>13</v>
      </c>
      <c r="R2" s="4"/>
    </row>
    <row r="3" spans="1:18" s="43" customFormat="1" ht="15" customHeight="1" x14ac:dyDescent="0.25">
      <c r="A3" s="134" t="s">
        <v>0</v>
      </c>
      <c r="B3" s="135" t="s">
        <v>1</v>
      </c>
      <c r="C3" s="135" t="s">
        <v>2</v>
      </c>
      <c r="D3" s="119" t="s">
        <v>165</v>
      </c>
      <c r="E3" s="119" t="s">
        <v>166</v>
      </c>
      <c r="F3" s="119" t="s">
        <v>184</v>
      </c>
      <c r="G3" s="119" t="s">
        <v>60</v>
      </c>
      <c r="H3" s="119" t="s">
        <v>176</v>
      </c>
      <c r="I3" s="119" t="s">
        <v>185</v>
      </c>
      <c r="J3" s="119" t="s">
        <v>186</v>
      </c>
      <c r="K3" s="119" t="s">
        <v>3</v>
      </c>
      <c r="L3" s="119" t="s">
        <v>187</v>
      </c>
      <c r="M3" s="119" t="s">
        <v>188</v>
      </c>
      <c r="N3" s="119" t="s">
        <v>3</v>
      </c>
      <c r="O3" s="133" t="s">
        <v>183</v>
      </c>
      <c r="P3" s="119" t="s">
        <v>189</v>
      </c>
      <c r="Q3" s="119" t="s">
        <v>164</v>
      </c>
      <c r="R3" s="119" t="s">
        <v>3</v>
      </c>
    </row>
    <row r="4" spans="1:18" s="43" customFormat="1" ht="94.5" customHeight="1" x14ac:dyDescent="0.25">
      <c r="A4" s="134"/>
      <c r="B4" s="135"/>
      <c r="C4" s="135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33"/>
      <c r="P4" s="119"/>
      <c r="Q4" s="119"/>
      <c r="R4" s="119"/>
    </row>
    <row r="5" spans="1:18" s="46" customFormat="1" ht="20.25" x14ac:dyDescent="0.2">
      <c r="A5" s="44" t="s">
        <v>4</v>
      </c>
      <c r="B5" s="45" t="s">
        <v>5</v>
      </c>
      <c r="C5" s="45">
        <f>B5+1</f>
        <v>3</v>
      </c>
      <c r="D5" s="45">
        <f>C5+1</f>
        <v>4</v>
      </c>
      <c r="E5" s="45">
        <f t="shared" ref="E5:R5" si="0">D5+1</f>
        <v>5</v>
      </c>
      <c r="F5" s="45">
        <f t="shared" si="0"/>
        <v>6</v>
      </c>
      <c r="G5" s="45">
        <f>F5+1</f>
        <v>7</v>
      </c>
      <c r="H5" s="45">
        <f t="shared" ref="H5" si="1">G5+1</f>
        <v>8</v>
      </c>
      <c r="I5" s="45">
        <v>7</v>
      </c>
      <c r="J5" s="45">
        <f t="shared" si="0"/>
        <v>8</v>
      </c>
      <c r="K5" s="45">
        <f t="shared" si="0"/>
        <v>9</v>
      </c>
      <c r="L5" s="45">
        <f t="shared" si="0"/>
        <v>10</v>
      </c>
      <c r="M5" s="45">
        <f t="shared" si="0"/>
        <v>11</v>
      </c>
      <c r="N5" s="45">
        <f t="shared" si="0"/>
        <v>12</v>
      </c>
      <c r="O5" s="45">
        <v>10</v>
      </c>
      <c r="P5" s="45">
        <f t="shared" si="0"/>
        <v>11</v>
      </c>
      <c r="Q5" s="45">
        <f t="shared" si="0"/>
        <v>12</v>
      </c>
      <c r="R5" s="45">
        <f t="shared" si="0"/>
        <v>13</v>
      </c>
    </row>
    <row r="6" spans="1:18" s="47" customFormat="1" ht="26.25" customHeight="1" x14ac:dyDescent="0.2">
      <c r="A6" s="124" t="s">
        <v>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</row>
    <row r="7" spans="1:18" s="100" customFormat="1" ht="32.25" customHeight="1" x14ac:dyDescent="0.25">
      <c r="A7" s="96">
        <v>1</v>
      </c>
      <c r="B7" s="50" t="s">
        <v>61</v>
      </c>
      <c r="C7" s="99" t="s">
        <v>14</v>
      </c>
      <c r="D7" s="101">
        <v>3642223.0580000002</v>
      </c>
      <c r="E7" s="101">
        <v>3642223.0580000002</v>
      </c>
      <c r="F7" s="101">
        <f>SUM(G7:H7)</f>
        <v>569649.74900000007</v>
      </c>
      <c r="G7" s="101">
        <v>264218.864</v>
      </c>
      <c r="H7" s="101">
        <v>305430.88500000001</v>
      </c>
      <c r="I7" s="101">
        <v>376476.9</v>
      </c>
      <c r="J7" s="101">
        <f t="shared" ref="J7:J41" si="2">F7-I7</f>
        <v>193172.84900000005</v>
      </c>
      <c r="K7" s="109">
        <f>F7/I7*100</f>
        <v>151.31067776004318</v>
      </c>
      <c r="L7" s="101">
        <f>E7/12*2</f>
        <v>607037.17633333337</v>
      </c>
      <c r="M7" s="101">
        <f t="shared" ref="M7:M38" si="3">F7-L7</f>
        <v>-37387.427333333297</v>
      </c>
      <c r="N7" s="109">
        <f t="shared" ref="N7:N20" si="4">F7/L7*100</f>
        <v>93.840998740939824</v>
      </c>
      <c r="O7" s="109">
        <f t="shared" ref="O7:O20" si="5">F7/E7*100</f>
        <v>15.640166456823303</v>
      </c>
      <c r="P7" s="101">
        <v>452067.92299999995</v>
      </c>
      <c r="Q7" s="102">
        <f t="shared" ref="Q7:Q38" si="6">F7-P7</f>
        <v>117581.82600000012</v>
      </c>
      <c r="R7" s="103">
        <f>F7/P7*100</f>
        <v>126.00976977523798</v>
      </c>
    </row>
    <row r="8" spans="1:18" s="100" customFormat="1" ht="39" x14ac:dyDescent="0.25">
      <c r="A8" s="98">
        <f>A7+1</f>
        <v>2</v>
      </c>
      <c r="B8" s="50" t="s">
        <v>36</v>
      </c>
      <c r="C8" s="99" t="s">
        <v>16</v>
      </c>
      <c r="D8" s="101">
        <v>3786.3</v>
      </c>
      <c r="E8" s="101">
        <v>3786.3</v>
      </c>
      <c r="F8" s="101">
        <f t="shared" ref="F8:F71" si="7">SUM(G8:H8)</f>
        <v>654.9430000000001</v>
      </c>
      <c r="G8" s="101">
        <v>4.7190000000000003</v>
      </c>
      <c r="H8" s="101">
        <v>650.22400000000005</v>
      </c>
      <c r="I8" s="101">
        <v>654</v>
      </c>
      <c r="J8" s="101">
        <f t="shared" si="2"/>
        <v>0.94300000000009732</v>
      </c>
      <c r="K8" s="109">
        <f>F8/I8*100</f>
        <v>100.14418960244649</v>
      </c>
      <c r="L8" s="101">
        <f t="shared" ref="L8:L50" si="8">E8/12*2</f>
        <v>631.05000000000007</v>
      </c>
      <c r="M8" s="101">
        <f t="shared" si="3"/>
        <v>23.893000000000029</v>
      </c>
      <c r="N8" s="109">
        <f t="shared" si="4"/>
        <v>103.7862293003724</v>
      </c>
      <c r="O8" s="109">
        <f t="shared" si="5"/>
        <v>17.297704883395401</v>
      </c>
      <c r="P8" s="101">
        <v>361.64300000000003</v>
      </c>
      <c r="Q8" s="102">
        <f t="shared" si="6"/>
        <v>293.30000000000007</v>
      </c>
      <c r="R8" s="103">
        <f>F8/P8*100</f>
        <v>181.10208133435461</v>
      </c>
    </row>
    <row r="9" spans="1:18" s="100" customFormat="1" ht="33" customHeight="1" x14ac:dyDescent="0.25">
      <c r="A9" s="98">
        <v>3</v>
      </c>
      <c r="B9" s="50" t="s">
        <v>96</v>
      </c>
      <c r="C9" s="99" t="s">
        <v>97</v>
      </c>
      <c r="D9" s="101">
        <f>SUM(D10:D13)</f>
        <v>216.8</v>
      </c>
      <c r="E9" s="101">
        <f>SUM(E10:E13)</f>
        <v>216.8</v>
      </c>
      <c r="F9" s="101">
        <f t="shared" si="7"/>
        <v>205.42400000000004</v>
      </c>
      <c r="G9" s="101">
        <f t="shared" ref="G9:I9" si="9">SUM(G10:G13)</f>
        <v>152.92700000000002</v>
      </c>
      <c r="H9" s="101">
        <f t="shared" si="9"/>
        <v>52.497</v>
      </c>
      <c r="I9" s="101">
        <f t="shared" si="9"/>
        <v>55.4</v>
      </c>
      <c r="J9" s="101">
        <f t="shared" si="2"/>
        <v>150.02400000000003</v>
      </c>
      <c r="K9" s="109">
        <f>F9/I9*100</f>
        <v>370.8014440433214</v>
      </c>
      <c r="L9" s="101">
        <f t="shared" si="8"/>
        <v>36.133333333333333</v>
      </c>
      <c r="M9" s="101">
        <f t="shared" si="3"/>
        <v>169.29066666666671</v>
      </c>
      <c r="N9" s="109">
        <f t="shared" si="4"/>
        <v>568.5166051660517</v>
      </c>
      <c r="O9" s="109">
        <f t="shared" si="5"/>
        <v>94.752767527675289</v>
      </c>
      <c r="P9" s="101">
        <f t="shared" ref="P9" si="10">SUM(P10:P13)</f>
        <v>62.429999999999993</v>
      </c>
      <c r="Q9" s="102">
        <f t="shared" si="6"/>
        <v>142.99400000000003</v>
      </c>
      <c r="R9" s="103">
        <f>F9/P9*100</f>
        <v>329.04693256447229</v>
      </c>
    </row>
    <row r="10" spans="1:18" s="49" customFormat="1" ht="39" x14ac:dyDescent="0.25">
      <c r="A10" s="48" t="s">
        <v>98</v>
      </c>
      <c r="B10" s="82" t="s">
        <v>120</v>
      </c>
      <c r="C10" s="117" t="s">
        <v>121</v>
      </c>
      <c r="D10" s="104">
        <v>20</v>
      </c>
      <c r="E10" s="104">
        <v>20</v>
      </c>
      <c r="F10" s="104">
        <f t="shared" si="7"/>
        <v>3.5609999999999999</v>
      </c>
      <c r="G10" s="104">
        <v>0</v>
      </c>
      <c r="H10" s="104">
        <v>3.5609999999999999</v>
      </c>
      <c r="I10" s="104">
        <v>3.5</v>
      </c>
      <c r="J10" s="104">
        <f t="shared" si="2"/>
        <v>6.0999999999999943E-2</v>
      </c>
      <c r="K10" s="93">
        <f t="shared" ref="K10:K11" si="11">F10/I10*100</f>
        <v>101.74285714285713</v>
      </c>
      <c r="L10" s="104">
        <f t="shared" si="8"/>
        <v>3.3333333333333335</v>
      </c>
      <c r="M10" s="104">
        <f t="shared" si="3"/>
        <v>0.22766666666666646</v>
      </c>
      <c r="N10" s="93">
        <f t="shared" si="4"/>
        <v>106.83</v>
      </c>
      <c r="O10" s="93">
        <f t="shared" si="5"/>
        <v>17.805</v>
      </c>
      <c r="P10" s="104">
        <v>8.84</v>
      </c>
      <c r="Q10" s="69">
        <f t="shared" si="6"/>
        <v>-5.2789999999999999</v>
      </c>
      <c r="R10" s="70">
        <f t="shared" ref="R10:R11" si="12">F10/P10*100</f>
        <v>40.282805429864254</v>
      </c>
    </row>
    <row r="11" spans="1:18" s="49" customFormat="1" ht="58.5" x14ac:dyDescent="0.25">
      <c r="A11" s="48" t="s">
        <v>99</v>
      </c>
      <c r="B11" s="82" t="s">
        <v>91</v>
      </c>
      <c r="C11" s="42" t="s">
        <v>92</v>
      </c>
      <c r="D11" s="104">
        <v>86</v>
      </c>
      <c r="E11" s="104">
        <v>86</v>
      </c>
      <c r="F11" s="104">
        <f t="shared" si="7"/>
        <v>23.032</v>
      </c>
      <c r="G11" s="104">
        <v>0</v>
      </c>
      <c r="H11" s="104">
        <v>23.032</v>
      </c>
      <c r="I11" s="104">
        <v>23</v>
      </c>
      <c r="J11" s="104">
        <f t="shared" si="2"/>
        <v>3.2000000000000028E-2</v>
      </c>
      <c r="K11" s="93">
        <f t="shared" si="11"/>
        <v>100.13913043478261</v>
      </c>
      <c r="L11" s="104">
        <f t="shared" si="8"/>
        <v>14.333333333333334</v>
      </c>
      <c r="M11" s="104">
        <f t="shared" si="3"/>
        <v>8.6986666666666661</v>
      </c>
      <c r="N11" s="93">
        <f t="shared" si="4"/>
        <v>160.68837209302325</v>
      </c>
      <c r="O11" s="93">
        <f t="shared" si="5"/>
        <v>26.781395348837211</v>
      </c>
      <c r="P11" s="104">
        <v>35.134999999999998</v>
      </c>
      <c r="Q11" s="69">
        <f t="shared" si="6"/>
        <v>-12.102999999999998</v>
      </c>
      <c r="R11" s="70">
        <f t="shared" si="12"/>
        <v>65.552867511028893</v>
      </c>
    </row>
    <row r="12" spans="1:18" s="49" customFormat="1" ht="39" x14ac:dyDescent="0.25">
      <c r="A12" s="48" t="s">
        <v>100</v>
      </c>
      <c r="B12" s="82" t="s">
        <v>118</v>
      </c>
      <c r="C12" s="42" t="s">
        <v>95</v>
      </c>
      <c r="D12" s="104">
        <v>110</v>
      </c>
      <c r="E12" s="104">
        <v>110</v>
      </c>
      <c r="F12" s="104">
        <f t="shared" si="7"/>
        <v>28.145</v>
      </c>
      <c r="G12" s="104">
        <v>2.2410000000000001</v>
      </c>
      <c r="H12" s="104">
        <v>25.904</v>
      </c>
      <c r="I12" s="104">
        <v>28.1</v>
      </c>
      <c r="J12" s="104">
        <f t="shared" si="2"/>
        <v>4.4999999999998153E-2</v>
      </c>
      <c r="K12" s="93">
        <f>F12/I12*100</f>
        <v>100.16014234875443</v>
      </c>
      <c r="L12" s="104">
        <f t="shared" si="8"/>
        <v>18.333333333333332</v>
      </c>
      <c r="M12" s="104">
        <f t="shared" si="3"/>
        <v>9.8116666666666674</v>
      </c>
      <c r="N12" s="93">
        <f t="shared" si="4"/>
        <v>153.51818181818183</v>
      </c>
      <c r="O12" s="93">
        <f t="shared" si="5"/>
        <v>25.586363636363636</v>
      </c>
      <c r="P12" s="104">
        <v>18.271000000000001</v>
      </c>
      <c r="Q12" s="69">
        <f t="shared" si="6"/>
        <v>9.8739999999999988</v>
      </c>
      <c r="R12" s="70">
        <f t="shared" ref="R12:R20" si="13">F12/P12*100</f>
        <v>154.04192436100922</v>
      </c>
    </row>
    <row r="13" spans="1:18" s="49" customFormat="1" ht="39" x14ac:dyDescent="0.25">
      <c r="A13" s="48" t="s">
        <v>122</v>
      </c>
      <c r="B13" s="82" t="s">
        <v>117</v>
      </c>
      <c r="C13" s="42" t="s">
        <v>116</v>
      </c>
      <c r="D13" s="104">
        <v>0.8</v>
      </c>
      <c r="E13" s="104">
        <v>0.8</v>
      </c>
      <c r="F13" s="104">
        <f t="shared" si="7"/>
        <v>150.68600000000001</v>
      </c>
      <c r="G13" s="104">
        <v>150.68600000000001</v>
      </c>
      <c r="H13" s="104"/>
      <c r="I13" s="104">
        <v>0.8</v>
      </c>
      <c r="J13" s="104">
        <f t="shared" si="2"/>
        <v>149.886</v>
      </c>
      <c r="K13" s="93">
        <f>F13/I13*100</f>
        <v>18835.75</v>
      </c>
      <c r="L13" s="104">
        <f t="shared" si="8"/>
        <v>0.13333333333333333</v>
      </c>
      <c r="M13" s="104">
        <f t="shared" si="3"/>
        <v>150.55266666666668</v>
      </c>
      <c r="N13" s="93">
        <f t="shared" si="4"/>
        <v>113014.5</v>
      </c>
      <c r="O13" s="93">
        <f t="shared" si="5"/>
        <v>18835.75</v>
      </c>
      <c r="P13" s="104">
        <v>0.184</v>
      </c>
      <c r="Q13" s="69">
        <f t="shared" si="6"/>
        <v>150.50200000000001</v>
      </c>
      <c r="R13" s="70">
        <f t="shared" si="13"/>
        <v>81894.565217391311</v>
      </c>
    </row>
    <row r="14" spans="1:18" s="100" customFormat="1" ht="33" customHeight="1" x14ac:dyDescent="0.25">
      <c r="A14" s="98">
        <v>4</v>
      </c>
      <c r="B14" s="62" t="s">
        <v>81</v>
      </c>
      <c r="C14" s="58" t="s">
        <v>80</v>
      </c>
      <c r="D14" s="101">
        <f>D15+D18</f>
        <v>583000</v>
      </c>
      <c r="E14" s="101">
        <f>E15+E18</f>
        <v>583000</v>
      </c>
      <c r="F14" s="101">
        <f t="shared" si="7"/>
        <v>90350.027000000002</v>
      </c>
      <c r="G14" s="101">
        <f t="shared" ref="G14:I14" si="14">G15+G18</f>
        <v>49167.967000000004</v>
      </c>
      <c r="H14" s="101">
        <f t="shared" si="14"/>
        <v>41182.06</v>
      </c>
      <c r="I14" s="101">
        <f t="shared" si="14"/>
        <v>86760</v>
      </c>
      <c r="J14" s="101">
        <f t="shared" si="2"/>
        <v>3590.0270000000019</v>
      </c>
      <c r="K14" s="109">
        <f t="shared" ref="K14:K20" si="15">F14/I14*100</f>
        <v>104.13788266482251</v>
      </c>
      <c r="L14" s="101">
        <f t="shared" si="8"/>
        <v>97166.666666666672</v>
      </c>
      <c r="M14" s="101">
        <f t="shared" si="3"/>
        <v>-6816.6396666666697</v>
      </c>
      <c r="N14" s="109">
        <f t="shared" si="4"/>
        <v>92.984590394511144</v>
      </c>
      <c r="O14" s="109">
        <f t="shared" si="5"/>
        <v>15.497431732418526</v>
      </c>
      <c r="P14" s="101">
        <f t="shared" ref="P14" si="16">P15+P18</f>
        <v>66446.398000000001</v>
      </c>
      <c r="Q14" s="102">
        <f t="shared" si="6"/>
        <v>23903.629000000001</v>
      </c>
      <c r="R14" s="103">
        <f t="shared" si="13"/>
        <v>135.97430367858314</v>
      </c>
    </row>
    <row r="15" spans="1:18" s="49" customFormat="1" ht="51" customHeight="1" x14ac:dyDescent="0.25">
      <c r="A15" s="48" t="s">
        <v>112</v>
      </c>
      <c r="B15" s="82" t="s">
        <v>145</v>
      </c>
      <c r="C15" s="120" t="s">
        <v>151</v>
      </c>
      <c r="D15" s="104">
        <f>SUM(D16:D17)</f>
        <v>215000</v>
      </c>
      <c r="E15" s="104">
        <f>SUM(E16:E17)</f>
        <v>215000</v>
      </c>
      <c r="F15" s="104">
        <f t="shared" si="7"/>
        <v>33251.142999999996</v>
      </c>
      <c r="G15" s="104">
        <f t="shared" ref="G15:I15" si="17">SUM(G16:G17)</f>
        <v>17009.100999999999</v>
      </c>
      <c r="H15" s="104">
        <f t="shared" si="17"/>
        <v>16242.041999999999</v>
      </c>
      <c r="I15" s="104">
        <f t="shared" si="17"/>
        <v>32160</v>
      </c>
      <c r="J15" s="104">
        <f t="shared" si="2"/>
        <v>1091.1429999999964</v>
      </c>
      <c r="K15" s="93">
        <f t="shared" si="15"/>
        <v>103.39285758706467</v>
      </c>
      <c r="L15" s="104">
        <f t="shared" si="8"/>
        <v>35833.333333333336</v>
      </c>
      <c r="M15" s="104">
        <f t="shared" si="3"/>
        <v>-2582.1903333333394</v>
      </c>
      <c r="N15" s="93">
        <f t="shared" si="4"/>
        <v>92.793887441860448</v>
      </c>
      <c r="O15" s="93">
        <f t="shared" si="5"/>
        <v>15.465647906976743</v>
      </c>
      <c r="P15" s="104">
        <f t="shared" ref="P15" si="18">SUM(P16:P17)</f>
        <v>23857.395</v>
      </c>
      <c r="Q15" s="69">
        <f t="shared" si="6"/>
        <v>9393.747999999996</v>
      </c>
      <c r="R15" s="70">
        <f t="shared" si="13"/>
        <v>139.37457547230113</v>
      </c>
    </row>
    <row r="16" spans="1:18" s="49" customFormat="1" ht="47.25" customHeight="1" x14ac:dyDescent="0.25">
      <c r="A16" s="48" t="s">
        <v>141</v>
      </c>
      <c r="B16" s="82" t="s">
        <v>85</v>
      </c>
      <c r="C16" s="120"/>
      <c r="D16" s="104">
        <v>30000</v>
      </c>
      <c r="E16" s="104">
        <v>30000</v>
      </c>
      <c r="F16" s="104">
        <f t="shared" si="7"/>
        <v>6536.634</v>
      </c>
      <c r="G16" s="104">
        <v>3212.11</v>
      </c>
      <c r="H16" s="104">
        <v>3324.5239999999999</v>
      </c>
      <c r="I16" s="104">
        <v>6270</v>
      </c>
      <c r="J16" s="104">
        <f t="shared" si="2"/>
        <v>266.63400000000001</v>
      </c>
      <c r="K16" s="93">
        <f t="shared" si="15"/>
        <v>104.25253588516748</v>
      </c>
      <c r="L16" s="104">
        <f t="shared" si="8"/>
        <v>5000</v>
      </c>
      <c r="M16" s="104">
        <f t="shared" si="3"/>
        <v>1536.634</v>
      </c>
      <c r="N16" s="93">
        <f t="shared" si="4"/>
        <v>130.73267999999999</v>
      </c>
      <c r="O16" s="93">
        <f t="shared" si="5"/>
        <v>21.788779999999999</v>
      </c>
      <c r="P16" s="104">
        <v>3456.5949999999998</v>
      </c>
      <c r="Q16" s="69">
        <f t="shared" si="6"/>
        <v>3080.0390000000002</v>
      </c>
      <c r="R16" s="70">
        <f t="shared" si="13"/>
        <v>189.10615793866506</v>
      </c>
    </row>
    <row r="17" spans="1:18" s="49" customFormat="1" ht="46.5" customHeight="1" x14ac:dyDescent="0.25">
      <c r="A17" s="48" t="s">
        <v>142</v>
      </c>
      <c r="B17" s="82" t="s">
        <v>86</v>
      </c>
      <c r="C17" s="120"/>
      <c r="D17" s="104">
        <v>185000</v>
      </c>
      <c r="E17" s="104">
        <v>185000</v>
      </c>
      <c r="F17" s="104">
        <f t="shared" si="7"/>
        <v>26714.508999999998</v>
      </c>
      <c r="G17" s="104">
        <v>13796.991</v>
      </c>
      <c r="H17" s="104">
        <v>12917.518</v>
      </c>
      <c r="I17" s="104">
        <v>25890</v>
      </c>
      <c r="J17" s="104">
        <f t="shared" si="2"/>
        <v>824.5089999999982</v>
      </c>
      <c r="K17" s="93">
        <f t="shared" si="15"/>
        <v>103.18466203167245</v>
      </c>
      <c r="L17" s="104">
        <f t="shared" si="8"/>
        <v>30833.333333333332</v>
      </c>
      <c r="M17" s="104">
        <f t="shared" si="3"/>
        <v>-4118.8243333333339</v>
      </c>
      <c r="N17" s="93">
        <f t="shared" si="4"/>
        <v>86.641650810810816</v>
      </c>
      <c r="O17" s="93">
        <f t="shared" si="5"/>
        <v>14.440275135135133</v>
      </c>
      <c r="P17" s="104">
        <v>20400.8</v>
      </c>
      <c r="Q17" s="69">
        <f t="shared" si="6"/>
        <v>6313.7089999999989</v>
      </c>
      <c r="R17" s="70">
        <f t="shared" si="13"/>
        <v>130.94834026116621</v>
      </c>
    </row>
    <row r="18" spans="1:18" s="49" customFormat="1" ht="44.25" customHeight="1" x14ac:dyDescent="0.25">
      <c r="A18" s="48" t="s">
        <v>113</v>
      </c>
      <c r="B18" s="82" t="s">
        <v>87</v>
      </c>
      <c r="C18" s="42" t="s">
        <v>53</v>
      </c>
      <c r="D18" s="104">
        <f t="shared" ref="D18" si="19">SUM(D19:D20)</f>
        <v>368000</v>
      </c>
      <c r="E18" s="104">
        <f t="shared" ref="E18" si="20">SUM(E19:E20)</f>
        <v>368000</v>
      </c>
      <c r="F18" s="104">
        <f t="shared" si="7"/>
        <v>57098.884000000005</v>
      </c>
      <c r="G18" s="104">
        <f t="shared" ref="G18:I18" si="21">SUM(G19:G20)</f>
        <v>32158.866000000002</v>
      </c>
      <c r="H18" s="104">
        <f t="shared" si="21"/>
        <v>24940.018</v>
      </c>
      <c r="I18" s="104">
        <f t="shared" si="21"/>
        <v>54600</v>
      </c>
      <c r="J18" s="104">
        <f t="shared" si="2"/>
        <v>2498.8840000000055</v>
      </c>
      <c r="K18" s="93">
        <f t="shared" si="15"/>
        <v>104.57671062271064</v>
      </c>
      <c r="L18" s="104">
        <f t="shared" si="8"/>
        <v>61333.333333333336</v>
      </c>
      <c r="M18" s="104">
        <f t="shared" si="3"/>
        <v>-4234.4493333333303</v>
      </c>
      <c r="N18" s="93">
        <f t="shared" si="4"/>
        <v>93.096006521739142</v>
      </c>
      <c r="O18" s="93">
        <f t="shared" si="5"/>
        <v>15.516001086956525</v>
      </c>
      <c r="P18" s="104">
        <f t="shared" ref="P18" si="22">SUM(P19:P20)</f>
        <v>42589.003000000004</v>
      </c>
      <c r="Q18" s="69">
        <f t="shared" si="6"/>
        <v>14509.881000000001</v>
      </c>
      <c r="R18" s="70">
        <f t="shared" si="13"/>
        <v>134.06954842309881</v>
      </c>
    </row>
    <row r="19" spans="1:18" s="49" customFormat="1" ht="104.25" customHeight="1" x14ac:dyDescent="0.25">
      <c r="A19" s="48" t="s">
        <v>143</v>
      </c>
      <c r="B19" s="82" t="s">
        <v>127</v>
      </c>
      <c r="C19" s="42">
        <v>14040100</v>
      </c>
      <c r="D19" s="104">
        <v>225000</v>
      </c>
      <c r="E19" s="104">
        <v>225000</v>
      </c>
      <c r="F19" s="104">
        <f t="shared" si="7"/>
        <v>33482.163</v>
      </c>
      <c r="G19" s="104">
        <v>18500.769</v>
      </c>
      <c r="H19" s="104">
        <v>14981.394</v>
      </c>
      <c r="I19" s="104">
        <v>33400</v>
      </c>
      <c r="J19" s="104">
        <f t="shared" si="2"/>
        <v>82.163000000000466</v>
      </c>
      <c r="K19" s="93">
        <f t="shared" si="15"/>
        <v>100.24599700598802</v>
      </c>
      <c r="L19" s="104">
        <f t="shared" si="8"/>
        <v>37500</v>
      </c>
      <c r="M19" s="104">
        <f t="shared" si="3"/>
        <v>-4017.8369999999995</v>
      </c>
      <c r="N19" s="93">
        <f t="shared" si="4"/>
        <v>89.285768000000004</v>
      </c>
      <c r="O19" s="93">
        <f t="shared" si="5"/>
        <v>14.880961333333333</v>
      </c>
      <c r="P19" s="104">
        <v>22851.529000000002</v>
      </c>
      <c r="Q19" s="69">
        <f t="shared" si="6"/>
        <v>10630.633999999998</v>
      </c>
      <c r="R19" s="70">
        <f t="shared" si="13"/>
        <v>146.52044946314092</v>
      </c>
    </row>
    <row r="20" spans="1:18" s="49" customFormat="1" ht="81" customHeight="1" x14ac:dyDescent="0.25">
      <c r="A20" s="48" t="s">
        <v>144</v>
      </c>
      <c r="B20" s="82" t="s">
        <v>128</v>
      </c>
      <c r="C20" s="42">
        <v>14040200</v>
      </c>
      <c r="D20" s="104">
        <v>143000</v>
      </c>
      <c r="E20" s="104">
        <v>143000</v>
      </c>
      <c r="F20" s="104">
        <f t="shared" si="7"/>
        <v>23616.720999999998</v>
      </c>
      <c r="G20" s="104">
        <v>13658.097</v>
      </c>
      <c r="H20" s="104">
        <v>9958.6239999999998</v>
      </c>
      <c r="I20" s="104">
        <v>21200</v>
      </c>
      <c r="J20" s="104">
        <f t="shared" si="2"/>
        <v>2416.7209999999977</v>
      </c>
      <c r="K20" s="93">
        <f t="shared" si="15"/>
        <v>111.39962735849056</v>
      </c>
      <c r="L20" s="104">
        <f t="shared" si="8"/>
        <v>23833.333333333332</v>
      </c>
      <c r="M20" s="104">
        <f t="shared" si="3"/>
        <v>-216.61233333333439</v>
      </c>
      <c r="N20" s="93">
        <f t="shared" si="4"/>
        <v>99.091137062937065</v>
      </c>
      <c r="O20" s="93">
        <f t="shared" si="5"/>
        <v>16.51518951048951</v>
      </c>
      <c r="P20" s="104">
        <v>19737.474000000002</v>
      </c>
      <c r="Q20" s="69">
        <f t="shared" si="6"/>
        <v>3879.2469999999958</v>
      </c>
      <c r="R20" s="70">
        <f t="shared" si="13"/>
        <v>119.65422221708815</v>
      </c>
    </row>
    <row r="21" spans="1:18" s="63" customFormat="1" ht="23.25" hidden="1" customHeight="1" x14ac:dyDescent="0.25">
      <c r="A21" s="98">
        <v>5</v>
      </c>
      <c r="B21" s="50" t="s">
        <v>129</v>
      </c>
      <c r="C21" s="99" t="s">
        <v>130</v>
      </c>
      <c r="D21" s="101">
        <v>0</v>
      </c>
      <c r="E21" s="101">
        <v>0</v>
      </c>
      <c r="F21" s="101">
        <f t="shared" si="7"/>
        <v>0</v>
      </c>
      <c r="G21" s="101">
        <v>0</v>
      </c>
      <c r="H21" s="101"/>
      <c r="I21" s="101"/>
      <c r="J21" s="101">
        <f t="shared" si="2"/>
        <v>0</v>
      </c>
      <c r="K21" s="109"/>
      <c r="L21" s="101">
        <f t="shared" si="8"/>
        <v>0</v>
      </c>
      <c r="M21" s="101">
        <f t="shared" si="3"/>
        <v>0</v>
      </c>
      <c r="N21" s="109"/>
      <c r="O21" s="109"/>
      <c r="P21" s="101">
        <v>0</v>
      </c>
      <c r="Q21" s="102">
        <f t="shared" si="6"/>
        <v>0</v>
      </c>
      <c r="R21" s="103"/>
    </row>
    <row r="22" spans="1:18" s="63" customFormat="1" ht="39" x14ac:dyDescent="0.25">
      <c r="A22" s="98">
        <v>5</v>
      </c>
      <c r="B22" s="50" t="s">
        <v>126</v>
      </c>
      <c r="C22" s="99" t="s">
        <v>38</v>
      </c>
      <c r="D22" s="101">
        <f>D23+D24+D25+D27+D26</f>
        <v>1888615</v>
      </c>
      <c r="E22" s="101">
        <f>E23+E24+E25+E27+E26</f>
        <v>1888615</v>
      </c>
      <c r="F22" s="101">
        <f t="shared" si="7"/>
        <v>366960.69400000002</v>
      </c>
      <c r="G22" s="101">
        <f t="shared" ref="G22:I22" si="23">G23+G24+G25+G27+G26</f>
        <v>184303.701</v>
      </c>
      <c r="H22" s="101">
        <f t="shared" si="23"/>
        <v>182656.99299999999</v>
      </c>
      <c r="I22" s="101">
        <f t="shared" si="23"/>
        <v>355158</v>
      </c>
      <c r="J22" s="101">
        <f t="shared" si="2"/>
        <v>11802.694000000018</v>
      </c>
      <c r="K22" s="109">
        <f t="shared" ref="K22:K28" si="24">F22/I22*100</f>
        <v>103.32322346673874</v>
      </c>
      <c r="L22" s="101">
        <f t="shared" si="8"/>
        <v>314769.16666666669</v>
      </c>
      <c r="M22" s="101">
        <f t="shared" si="3"/>
        <v>52191.527333333332</v>
      </c>
      <c r="N22" s="109">
        <f t="shared" ref="N22:N53" si="25">F22/L22*100</f>
        <v>116.58088938190154</v>
      </c>
      <c r="O22" s="109">
        <f t="shared" ref="O22:O55" si="26">F22/E22*100</f>
        <v>19.430148230316927</v>
      </c>
      <c r="P22" s="101">
        <f t="shared" ref="P22" si="27">P23+P24+P25+P27+P26</f>
        <v>332598.141</v>
      </c>
      <c r="Q22" s="102">
        <f t="shared" si="6"/>
        <v>34362.553000000014</v>
      </c>
      <c r="R22" s="103">
        <f t="shared" ref="R22:R28" si="28">F22/P22*100</f>
        <v>110.3315529355289</v>
      </c>
    </row>
    <row r="23" spans="1:18" s="65" customFormat="1" ht="42" customHeight="1" x14ac:dyDescent="0.25">
      <c r="A23" s="64" t="s">
        <v>155</v>
      </c>
      <c r="B23" s="83" t="s">
        <v>54</v>
      </c>
      <c r="C23" s="121" t="s">
        <v>44</v>
      </c>
      <c r="D23" s="104">
        <v>233215</v>
      </c>
      <c r="E23" s="104">
        <v>233215</v>
      </c>
      <c r="F23" s="104">
        <f t="shared" si="7"/>
        <v>42486.593000000001</v>
      </c>
      <c r="G23" s="104">
        <v>27569.440999999999</v>
      </c>
      <c r="H23" s="104">
        <v>14917.152</v>
      </c>
      <c r="I23" s="104">
        <v>41570</v>
      </c>
      <c r="J23" s="104">
        <f t="shared" si="2"/>
        <v>916.59300000000076</v>
      </c>
      <c r="K23" s="93">
        <f t="shared" si="24"/>
        <v>102.20493865768583</v>
      </c>
      <c r="L23" s="104">
        <f t="shared" si="8"/>
        <v>38869.166666666664</v>
      </c>
      <c r="M23" s="104">
        <f t="shared" si="3"/>
        <v>3617.4263333333365</v>
      </c>
      <c r="N23" s="93">
        <f t="shared" si="25"/>
        <v>109.30667324142959</v>
      </c>
      <c r="O23" s="93">
        <f t="shared" si="26"/>
        <v>18.217778873571596</v>
      </c>
      <c r="P23" s="104">
        <v>35341.071000000004</v>
      </c>
      <c r="Q23" s="69">
        <f t="shared" si="6"/>
        <v>7145.5219999999972</v>
      </c>
      <c r="R23" s="70">
        <f t="shared" si="28"/>
        <v>120.21874775668229</v>
      </c>
    </row>
    <row r="24" spans="1:18" s="65" customFormat="1" ht="42" customHeight="1" x14ac:dyDescent="0.25">
      <c r="A24" s="48" t="s">
        <v>156</v>
      </c>
      <c r="B24" s="83" t="s">
        <v>7</v>
      </c>
      <c r="C24" s="121"/>
      <c r="D24" s="104">
        <v>361000</v>
      </c>
      <c r="E24" s="104">
        <v>361000</v>
      </c>
      <c r="F24" s="104">
        <f t="shared" si="7"/>
        <v>69945.47</v>
      </c>
      <c r="G24" s="104">
        <v>29969.288</v>
      </c>
      <c r="H24" s="104">
        <v>39976.182000000001</v>
      </c>
      <c r="I24" s="104">
        <v>63975</v>
      </c>
      <c r="J24" s="104">
        <f t="shared" si="2"/>
        <v>5970.4700000000012</v>
      </c>
      <c r="K24" s="93">
        <f t="shared" si="24"/>
        <v>109.33250488472059</v>
      </c>
      <c r="L24" s="104">
        <f t="shared" si="8"/>
        <v>60166.666666666664</v>
      </c>
      <c r="M24" s="104">
        <f t="shared" si="3"/>
        <v>9778.8033333333369</v>
      </c>
      <c r="N24" s="93">
        <f t="shared" si="25"/>
        <v>116.25285872576178</v>
      </c>
      <c r="O24" s="93">
        <f t="shared" si="26"/>
        <v>19.375476454293629</v>
      </c>
      <c r="P24" s="104">
        <v>53801.434999999998</v>
      </c>
      <c r="Q24" s="69">
        <f t="shared" si="6"/>
        <v>16144.035000000003</v>
      </c>
      <c r="R24" s="70">
        <f t="shared" si="28"/>
        <v>130.00669963542794</v>
      </c>
    </row>
    <row r="25" spans="1:18" s="65" customFormat="1" ht="42" customHeight="1" x14ac:dyDescent="0.25">
      <c r="A25" s="48" t="s">
        <v>157</v>
      </c>
      <c r="B25" s="83" t="s">
        <v>55</v>
      </c>
      <c r="C25" s="121"/>
      <c r="D25" s="104">
        <v>2000</v>
      </c>
      <c r="E25" s="104">
        <v>2000</v>
      </c>
      <c r="F25" s="104">
        <f t="shared" si="7"/>
        <v>790.42699999999991</v>
      </c>
      <c r="G25" s="104">
        <v>373.87099999999998</v>
      </c>
      <c r="H25" s="104">
        <v>416.55599999999998</v>
      </c>
      <c r="I25" s="104">
        <v>780</v>
      </c>
      <c r="J25" s="104">
        <f t="shared" si="2"/>
        <v>10.426999999999907</v>
      </c>
      <c r="K25" s="93">
        <f t="shared" si="24"/>
        <v>101.33679487179485</v>
      </c>
      <c r="L25" s="104">
        <f t="shared" si="8"/>
        <v>333.33333333333331</v>
      </c>
      <c r="M25" s="104">
        <f t="shared" si="3"/>
        <v>457.09366666666659</v>
      </c>
      <c r="N25" s="93">
        <f t="shared" si="25"/>
        <v>237.12809999999996</v>
      </c>
      <c r="O25" s="93">
        <f t="shared" si="26"/>
        <v>39.521349999999991</v>
      </c>
      <c r="P25" s="104">
        <v>608.54099999999994</v>
      </c>
      <c r="Q25" s="69">
        <f t="shared" si="6"/>
        <v>181.88599999999997</v>
      </c>
      <c r="R25" s="70">
        <f t="shared" si="28"/>
        <v>129.88886533528554</v>
      </c>
    </row>
    <row r="26" spans="1:18" s="67" customFormat="1" ht="42" customHeight="1" x14ac:dyDescent="0.25">
      <c r="A26" s="48" t="s">
        <v>158</v>
      </c>
      <c r="B26" s="83" t="s">
        <v>40</v>
      </c>
      <c r="C26" s="66" t="s">
        <v>39</v>
      </c>
      <c r="D26" s="104">
        <v>3500</v>
      </c>
      <c r="E26" s="104">
        <v>3500</v>
      </c>
      <c r="F26" s="104">
        <f t="shared" si="7"/>
        <v>591.38199999999995</v>
      </c>
      <c r="G26" s="104">
        <v>336.39499999999998</v>
      </c>
      <c r="H26" s="104">
        <v>254.98699999999999</v>
      </c>
      <c r="I26" s="104">
        <v>589</v>
      </c>
      <c r="J26" s="104">
        <f t="shared" si="2"/>
        <v>2.3819999999999482</v>
      </c>
      <c r="K26" s="93">
        <f t="shared" si="24"/>
        <v>100.40441426146009</v>
      </c>
      <c r="L26" s="104">
        <f t="shared" si="8"/>
        <v>583.33333333333337</v>
      </c>
      <c r="M26" s="104">
        <f t="shared" si="3"/>
        <v>8.0486666666665769</v>
      </c>
      <c r="N26" s="93">
        <f t="shared" si="25"/>
        <v>101.37977142857142</v>
      </c>
      <c r="O26" s="93">
        <f t="shared" si="26"/>
        <v>16.896628571428572</v>
      </c>
      <c r="P26" s="104">
        <v>593.05899999999997</v>
      </c>
      <c r="Q26" s="104">
        <f t="shared" si="6"/>
        <v>-1.6770000000000209</v>
      </c>
      <c r="R26" s="70">
        <f t="shared" si="28"/>
        <v>99.717228808600822</v>
      </c>
    </row>
    <row r="27" spans="1:18" s="65" customFormat="1" ht="42" customHeight="1" x14ac:dyDescent="0.25">
      <c r="A27" s="48" t="s">
        <v>159</v>
      </c>
      <c r="B27" s="83" t="s">
        <v>33</v>
      </c>
      <c r="C27" s="118" t="s">
        <v>34</v>
      </c>
      <c r="D27" s="104">
        <v>1288900</v>
      </c>
      <c r="E27" s="104">
        <v>1288900</v>
      </c>
      <c r="F27" s="104">
        <f t="shared" si="7"/>
        <v>253146.82199999999</v>
      </c>
      <c r="G27" s="104">
        <v>126054.70600000001</v>
      </c>
      <c r="H27" s="104">
        <v>127092.11599999999</v>
      </c>
      <c r="I27" s="104">
        <v>248244</v>
      </c>
      <c r="J27" s="104">
        <f t="shared" si="2"/>
        <v>4902.8219999999856</v>
      </c>
      <c r="K27" s="93">
        <f t="shared" si="24"/>
        <v>101.97500120848841</v>
      </c>
      <c r="L27" s="104">
        <f t="shared" si="8"/>
        <v>214816.66666666666</v>
      </c>
      <c r="M27" s="104">
        <f t="shared" si="3"/>
        <v>38330.155333333329</v>
      </c>
      <c r="N27" s="93">
        <f t="shared" si="25"/>
        <v>117.84319435177282</v>
      </c>
      <c r="O27" s="93">
        <f t="shared" si="26"/>
        <v>19.640532391962136</v>
      </c>
      <c r="P27" s="104">
        <v>242254.035</v>
      </c>
      <c r="Q27" s="69">
        <f t="shared" si="6"/>
        <v>10892.786999999982</v>
      </c>
      <c r="R27" s="70">
        <f t="shared" si="28"/>
        <v>104.49643160742399</v>
      </c>
    </row>
    <row r="28" spans="1:18" s="100" customFormat="1" ht="39" x14ac:dyDescent="0.25">
      <c r="A28" s="98">
        <v>6</v>
      </c>
      <c r="B28" s="50" t="s">
        <v>46</v>
      </c>
      <c r="C28" s="99" t="s">
        <v>17</v>
      </c>
      <c r="D28" s="101">
        <v>1832.3</v>
      </c>
      <c r="E28" s="101">
        <v>1832.3</v>
      </c>
      <c r="F28" s="101">
        <f t="shared" si="7"/>
        <v>27.531999999999996</v>
      </c>
      <c r="G28" s="101">
        <v>8.94</v>
      </c>
      <c r="H28" s="101">
        <v>18.591999999999999</v>
      </c>
      <c r="I28" s="101">
        <v>27</v>
      </c>
      <c r="J28" s="101">
        <f t="shared" si="2"/>
        <v>0.53199999999999648</v>
      </c>
      <c r="K28" s="109">
        <f t="shared" si="24"/>
        <v>101.97037037037036</v>
      </c>
      <c r="L28" s="101">
        <f t="shared" si="8"/>
        <v>305.38333333333333</v>
      </c>
      <c r="M28" s="101">
        <f t="shared" si="3"/>
        <v>-277.85133333333334</v>
      </c>
      <c r="N28" s="109">
        <f t="shared" si="25"/>
        <v>9.0155542214702837</v>
      </c>
      <c r="O28" s="109">
        <f t="shared" si="26"/>
        <v>1.5025923702450472</v>
      </c>
      <c r="P28" s="101">
        <v>132.346</v>
      </c>
      <c r="Q28" s="102">
        <f t="shared" si="6"/>
        <v>-104.81400000000001</v>
      </c>
      <c r="R28" s="103">
        <f t="shared" si="28"/>
        <v>20.803046559775133</v>
      </c>
    </row>
    <row r="29" spans="1:18" s="100" customFormat="1" ht="23.25" x14ac:dyDescent="0.25">
      <c r="A29" s="98">
        <f t="shared" ref="A29:A37" si="29">A28+1</f>
        <v>7</v>
      </c>
      <c r="B29" s="50" t="s">
        <v>65</v>
      </c>
      <c r="C29" s="99" t="s">
        <v>64</v>
      </c>
      <c r="D29" s="101">
        <v>7600</v>
      </c>
      <c r="E29" s="101">
        <v>7600</v>
      </c>
      <c r="F29" s="101">
        <f t="shared" si="7"/>
        <v>0</v>
      </c>
      <c r="G29" s="101">
        <v>0</v>
      </c>
      <c r="H29" s="101">
        <v>0</v>
      </c>
      <c r="I29" s="101">
        <v>0</v>
      </c>
      <c r="J29" s="101">
        <f t="shared" si="2"/>
        <v>0</v>
      </c>
      <c r="K29" s="109"/>
      <c r="L29" s="101">
        <f t="shared" si="8"/>
        <v>1266.6666666666667</v>
      </c>
      <c r="M29" s="101">
        <f t="shared" si="3"/>
        <v>-1266.6666666666667</v>
      </c>
      <c r="N29" s="109">
        <f t="shared" si="25"/>
        <v>0</v>
      </c>
      <c r="O29" s="109">
        <f t="shared" si="26"/>
        <v>0</v>
      </c>
      <c r="P29" s="101">
        <v>750.99099999999999</v>
      </c>
      <c r="Q29" s="102">
        <f t="shared" si="6"/>
        <v>-750.99099999999999</v>
      </c>
      <c r="R29" s="103"/>
    </row>
    <row r="30" spans="1:18" s="100" customFormat="1" ht="34.5" customHeight="1" x14ac:dyDescent="0.25">
      <c r="A30" s="98">
        <f t="shared" si="29"/>
        <v>8</v>
      </c>
      <c r="B30" s="50" t="s">
        <v>8</v>
      </c>
      <c r="C30" s="99" t="s">
        <v>18</v>
      </c>
      <c r="D30" s="101">
        <v>215</v>
      </c>
      <c r="E30" s="101">
        <v>215</v>
      </c>
      <c r="F30" s="101">
        <f t="shared" si="7"/>
        <v>0</v>
      </c>
      <c r="G30" s="101">
        <v>0</v>
      </c>
      <c r="H30" s="101">
        <v>0</v>
      </c>
      <c r="I30" s="101">
        <v>0</v>
      </c>
      <c r="J30" s="101">
        <f t="shared" si="2"/>
        <v>0</v>
      </c>
      <c r="K30" s="109"/>
      <c r="L30" s="101">
        <f t="shared" si="8"/>
        <v>35.833333333333336</v>
      </c>
      <c r="M30" s="101">
        <f t="shared" si="3"/>
        <v>-35.833333333333336</v>
      </c>
      <c r="N30" s="109">
        <f t="shared" si="25"/>
        <v>0</v>
      </c>
      <c r="O30" s="109">
        <f t="shared" si="26"/>
        <v>0</v>
      </c>
      <c r="P30" s="101">
        <v>91.486000000000004</v>
      </c>
      <c r="Q30" s="102">
        <f t="shared" si="6"/>
        <v>-91.486000000000004</v>
      </c>
      <c r="R30" s="103"/>
    </row>
    <row r="31" spans="1:18" s="100" customFormat="1" ht="78" x14ac:dyDescent="0.25">
      <c r="A31" s="98">
        <f t="shared" si="29"/>
        <v>9</v>
      </c>
      <c r="B31" s="108" t="s">
        <v>82</v>
      </c>
      <c r="C31" s="59" t="s">
        <v>83</v>
      </c>
      <c r="D31" s="101">
        <v>2</v>
      </c>
      <c r="E31" s="101">
        <v>2</v>
      </c>
      <c r="F31" s="101">
        <f t="shared" si="7"/>
        <v>0</v>
      </c>
      <c r="G31" s="101">
        <v>0</v>
      </c>
      <c r="H31" s="101">
        <v>0</v>
      </c>
      <c r="I31" s="101">
        <v>0</v>
      </c>
      <c r="J31" s="101">
        <f t="shared" si="2"/>
        <v>0</v>
      </c>
      <c r="K31" s="109"/>
      <c r="L31" s="101">
        <f t="shared" si="8"/>
        <v>0.33333333333333331</v>
      </c>
      <c r="M31" s="101">
        <f t="shared" si="3"/>
        <v>-0.33333333333333331</v>
      </c>
      <c r="N31" s="109">
        <f t="shared" si="25"/>
        <v>0</v>
      </c>
      <c r="O31" s="109">
        <f t="shared" si="26"/>
        <v>0</v>
      </c>
      <c r="P31" s="101">
        <v>0.30599999999999999</v>
      </c>
      <c r="Q31" s="102">
        <f t="shared" si="6"/>
        <v>-0.30599999999999999</v>
      </c>
      <c r="R31" s="103"/>
    </row>
    <row r="32" spans="1:18" s="100" customFormat="1" ht="23.25" x14ac:dyDescent="0.25">
      <c r="A32" s="98">
        <f t="shared" si="29"/>
        <v>10</v>
      </c>
      <c r="B32" s="72" t="s">
        <v>30</v>
      </c>
      <c r="C32" s="99" t="s">
        <v>24</v>
      </c>
      <c r="D32" s="101">
        <v>15000</v>
      </c>
      <c r="E32" s="101">
        <v>15000</v>
      </c>
      <c r="F32" s="101">
        <f t="shared" si="7"/>
        <v>2512.951</v>
      </c>
      <c r="G32" s="101">
        <v>1260.2539999999999</v>
      </c>
      <c r="H32" s="101">
        <v>1252.6969999999999</v>
      </c>
      <c r="I32" s="101">
        <v>2384</v>
      </c>
      <c r="J32" s="101">
        <f t="shared" si="2"/>
        <v>128.95100000000002</v>
      </c>
      <c r="K32" s="109">
        <f t="shared" ref="K32:K41" si="30">F32/I32*100</f>
        <v>105.40901845637585</v>
      </c>
      <c r="L32" s="101">
        <f t="shared" si="8"/>
        <v>2500</v>
      </c>
      <c r="M32" s="101">
        <f t="shared" si="3"/>
        <v>12.951000000000022</v>
      </c>
      <c r="N32" s="109">
        <f t="shared" si="25"/>
        <v>100.51804</v>
      </c>
      <c r="O32" s="109">
        <f t="shared" si="26"/>
        <v>16.753006666666668</v>
      </c>
      <c r="P32" s="101">
        <v>2430.1930000000002</v>
      </c>
      <c r="Q32" s="102">
        <f t="shared" si="6"/>
        <v>82.757999999999811</v>
      </c>
      <c r="R32" s="103">
        <f t="shared" ref="R32:R41" si="31">F32/P32*100</f>
        <v>103.40540854162612</v>
      </c>
    </row>
    <row r="33" spans="1:18" s="100" customFormat="1" ht="39" x14ac:dyDescent="0.25">
      <c r="A33" s="98">
        <f t="shared" si="29"/>
        <v>11</v>
      </c>
      <c r="B33" s="72" t="s">
        <v>75</v>
      </c>
      <c r="C33" s="99" t="s">
        <v>74</v>
      </c>
      <c r="D33" s="101">
        <v>1450</v>
      </c>
      <c r="E33" s="101">
        <v>1450</v>
      </c>
      <c r="F33" s="101">
        <f t="shared" si="7"/>
        <v>231.053</v>
      </c>
      <c r="G33" s="101">
        <v>100.486</v>
      </c>
      <c r="H33" s="101">
        <v>130.56700000000001</v>
      </c>
      <c r="I33" s="101">
        <v>206</v>
      </c>
      <c r="J33" s="101">
        <f t="shared" si="2"/>
        <v>25.052999999999997</v>
      </c>
      <c r="K33" s="109">
        <f t="shared" si="30"/>
        <v>112.16165048543689</v>
      </c>
      <c r="L33" s="101">
        <f t="shared" si="8"/>
        <v>241.66666666666666</v>
      </c>
      <c r="M33" s="101">
        <f t="shared" si="3"/>
        <v>-10.61366666666666</v>
      </c>
      <c r="N33" s="109">
        <f t="shared" si="25"/>
        <v>95.608137931034491</v>
      </c>
      <c r="O33" s="109">
        <f t="shared" si="26"/>
        <v>15.934689655172413</v>
      </c>
      <c r="P33" s="101">
        <v>125.8</v>
      </c>
      <c r="Q33" s="102">
        <f t="shared" si="6"/>
        <v>105.253</v>
      </c>
      <c r="R33" s="103">
        <f t="shared" si="31"/>
        <v>183.66693163751989</v>
      </c>
    </row>
    <row r="34" spans="1:18" s="100" customFormat="1" ht="23.25" x14ac:dyDescent="0.25">
      <c r="A34" s="98">
        <f t="shared" si="29"/>
        <v>12</v>
      </c>
      <c r="B34" s="72" t="s">
        <v>101</v>
      </c>
      <c r="C34" s="99" t="s">
        <v>102</v>
      </c>
      <c r="D34" s="101">
        <v>22500</v>
      </c>
      <c r="E34" s="101">
        <v>22500</v>
      </c>
      <c r="F34" s="101">
        <f t="shared" si="7"/>
        <v>4318.549</v>
      </c>
      <c r="G34" s="101">
        <v>1872.931</v>
      </c>
      <c r="H34" s="101">
        <v>2445.6179999999999</v>
      </c>
      <c r="I34" s="101">
        <v>3980</v>
      </c>
      <c r="J34" s="101">
        <f t="shared" si="2"/>
        <v>338.54899999999998</v>
      </c>
      <c r="K34" s="109">
        <f t="shared" si="30"/>
        <v>108.50625628140705</v>
      </c>
      <c r="L34" s="101">
        <f t="shared" si="8"/>
        <v>3750</v>
      </c>
      <c r="M34" s="101">
        <f t="shared" si="3"/>
        <v>568.54899999999998</v>
      </c>
      <c r="N34" s="109">
        <f t="shared" si="25"/>
        <v>115.16130666666666</v>
      </c>
      <c r="O34" s="109">
        <f t="shared" si="26"/>
        <v>19.193551111111113</v>
      </c>
      <c r="P34" s="101">
        <v>4006.5990000000002</v>
      </c>
      <c r="Q34" s="102">
        <f t="shared" si="6"/>
        <v>311.94999999999982</v>
      </c>
      <c r="R34" s="103">
        <f t="shared" si="31"/>
        <v>107.78590520289153</v>
      </c>
    </row>
    <row r="35" spans="1:18" s="100" customFormat="1" ht="58.5" x14ac:dyDescent="0.25">
      <c r="A35" s="98">
        <f>A34+1</f>
        <v>13</v>
      </c>
      <c r="B35" s="72" t="s">
        <v>132</v>
      </c>
      <c r="C35" s="99" t="s">
        <v>131</v>
      </c>
      <c r="D35" s="101">
        <v>1650</v>
      </c>
      <c r="E35" s="101">
        <v>1650</v>
      </c>
      <c r="F35" s="101">
        <f t="shared" si="7"/>
        <v>246.30199999999999</v>
      </c>
      <c r="G35" s="101">
        <v>132.904</v>
      </c>
      <c r="H35" s="101">
        <v>113.398</v>
      </c>
      <c r="I35" s="101">
        <v>240</v>
      </c>
      <c r="J35" s="101">
        <f t="shared" si="2"/>
        <v>6.3019999999999925</v>
      </c>
      <c r="K35" s="109">
        <f t="shared" si="30"/>
        <v>102.62583333333333</v>
      </c>
      <c r="L35" s="101">
        <f t="shared" si="8"/>
        <v>275</v>
      </c>
      <c r="M35" s="101">
        <f t="shared" si="3"/>
        <v>-28.698000000000008</v>
      </c>
      <c r="N35" s="109">
        <f t="shared" si="25"/>
        <v>89.564363636363638</v>
      </c>
      <c r="O35" s="109">
        <f t="shared" si="26"/>
        <v>14.927393939393941</v>
      </c>
      <c r="P35" s="101">
        <v>243.47800000000001</v>
      </c>
      <c r="Q35" s="102">
        <f t="shared" si="6"/>
        <v>2.8239999999999839</v>
      </c>
      <c r="R35" s="103">
        <f t="shared" si="31"/>
        <v>101.15985838556254</v>
      </c>
    </row>
    <row r="36" spans="1:18" s="100" customFormat="1" ht="64.5" customHeight="1" x14ac:dyDescent="0.25">
      <c r="A36" s="98">
        <f t="shared" si="29"/>
        <v>14</v>
      </c>
      <c r="B36" s="72" t="s">
        <v>123</v>
      </c>
      <c r="C36" s="99" t="s">
        <v>124</v>
      </c>
      <c r="D36" s="101">
        <v>66</v>
      </c>
      <c r="E36" s="101">
        <v>66</v>
      </c>
      <c r="F36" s="101">
        <f t="shared" si="7"/>
        <v>3.1100000000000003</v>
      </c>
      <c r="G36" s="101">
        <v>2.31</v>
      </c>
      <c r="H36" s="101">
        <v>0.8</v>
      </c>
      <c r="I36" s="101">
        <v>3.1</v>
      </c>
      <c r="J36" s="101">
        <f t="shared" si="2"/>
        <v>1.0000000000000231E-2</v>
      </c>
      <c r="K36" s="109">
        <f t="shared" si="30"/>
        <v>100.32258064516131</v>
      </c>
      <c r="L36" s="101">
        <f t="shared" si="8"/>
        <v>11</v>
      </c>
      <c r="M36" s="101">
        <f t="shared" si="3"/>
        <v>-7.89</v>
      </c>
      <c r="N36" s="109">
        <f t="shared" si="25"/>
        <v>28.272727272727277</v>
      </c>
      <c r="O36" s="109">
        <f t="shared" si="26"/>
        <v>4.7121212121212128</v>
      </c>
      <c r="P36" s="101">
        <v>6.39</v>
      </c>
      <c r="Q36" s="102">
        <f t="shared" si="6"/>
        <v>-3.2799999999999994</v>
      </c>
      <c r="R36" s="103">
        <f t="shared" si="31"/>
        <v>48.669796557120506</v>
      </c>
    </row>
    <row r="37" spans="1:18" s="100" customFormat="1" ht="34.5" customHeight="1" x14ac:dyDescent="0.25">
      <c r="A37" s="98">
        <f t="shared" si="29"/>
        <v>15</v>
      </c>
      <c r="B37" s="72" t="s">
        <v>77</v>
      </c>
      <c r="C37" s="99" t="s">
        <v>76</v>
      </c>
      <c r="D37" s="101">
        <f>SUM(D38:D41)</f>
        <v>54685</v>
      </c>
      <c r="E37" s="101">
        <f>SUM(E38:E41)</f>
        <v>54685</v>
      </c>
      <c r="F37" s="101">
        <f t="shared" si="7"/>
        <v>7533.0630000000001</v>
      </c>
      <c r="G37" s="101">
        <f t="shared" ref="G37:I37" si="32">SUM(G38:G41)</f>
        <v>3851.0230000000001</v>
      </c>
      <c r="H37" s="101">
        <f t="shared" si="32"/>
        <v>3682.04</v>
      </c>
      <c r="I37" s="101">
        <f t="shared" si="32"/>
        <v>7433</v>
      </c>
      <c r="J37" s="101">
        <f t="shared" si="2"/>
        <v>100.0630000000001</v>
      </c>
      <c r="K37" s="109">
        <f t="shared" si="30"/>
        <v>101.34619938113818</v>
      </c>
      <c r="L37" s="101">
        <f t="shared" si="8"/>
        <v>9114.1666666666661</v>
      </c>
      <c r="M37" s="101">
        <f t="shared" si="3"/>
        <v>-1581.103666666666</v>
      </c>
      <c r="N37" s="109">
        <f t="shared" si="25"/>
        <v>82.652241016732191</v>
      </c>
      <c r="O37" s="109">
        <f t="shared" si="26"/>
        <v>13.775373502788698</v>
      </c>
      <c r="P37" s="101">
        <f t="shared" ref="P37" si="33">SUM(P38:P41)</f>
        <v>7655.7679999999991</v>
      </c>
      <c r="Q37" s="102">
        <f t="shared" si="6"/>
        <v>-122.70499999999902</v>
      </c>
      <c r="R37" s="103">
        <f t="shared" si="31"/>
        <v>98.397221545898475</v>
      </c>
    </row>
    <row r="38" spans="1:18" s="49" customFormat="1" ht="39" x14ac:dyDescent="0.25">
      <c r="A38" s="48" t="s">
        <v>160</v>
      </c>
      <c r="B38" s="73" t="s">
        <v>69</v>
      </c>
      <c r="C38" s="118" t="s">
        <v>68</v>
      </c>
      <c r="D38" s="104">
        <v>1500</v>
      </c>
      <c r="E38" s="104">
        <v>1500</v>
      </c>
      <c r="F38" s="104">
        <f t="shared" si="7"/>
        <v>252.41</v>
      </c>
      <c r="G38" s="104">
        <v>105.012</v>
      </c>
      <c r="H38" s="104">
        <v>147.398</v>
      </c>
      <c r="I38" s="104">
        <v>230</v>
      </c>
      <c r="J38" s="104">
        <f t="shared" si="2"/>
        <v>22.409999999999997</v>
      </c>
      <c r="K38" s="93">
        <f t="shared" si="30"/>
        <v>109.74347826086957</v>
      </c>
      <c r="L38" s="104">
        <f t="shared" si="8"/>
        <v>250</v>
      </c>
      <c r="M38" s="104">
        <f t="shared" si="3"/>
        <v>2.4099999999999966</v>
      </c>
      <c r="N38" s="93">
        <f t="shared" si="25"/>
        <v>100.96400000000001</v>
      </c>
      <c r="O38" s="93">
        <f t="shared" si="26"/>
        <v>16.827333333333332</v>
      </c>
      <c r="P38" s="104">
        <v>229.77999999999997</v>
      </c>
      <c r="Q38" s="69">
        <f t="shared" si="6"/>
        <v>22.630000000000024</v>
      </c>
      <c r="R38" s="70">
        <f t="shared" si="31"/>
        <v>109.84855078770998</v>
      </c>
    </row>
    <row r="39" spans="1:18" s="49" customFormat="1" ht="32.25" customHeight="1" x14ac:dyDescent="0.25">
      <c r="A39" s="48" t="s">
        <v>161</v>
      </c>
      <c r="B39" s="74" t="s">
        <v>56</v>
      </c>
      <c r="C39" s="42" t="s">
        <v>57</v>
      </c>
      <c r="D39" s="104">
        <v>52000</v>
      </c>
      <c r="E39" s="104">
        <v>52000</v>
      </c>
      <c r="F39" s="104">
        <f t="shared" si="7"/>
        <v>7110.6929999999993</v>
      </c>
      <c r="G39" s="104">
        <v>3685.0909999999999</v>
      </c>
      <c r="H39" s="104">
        <v>3425.6019999999999</v>
      </c>
      <c r="I39" s="104">
        <v>7040</v>
      </c>
      <c r="J39" s="104">
        <f t="shared" si="2"/>
        <v>70.692999999999302</v>
      </c>
      <c r="K39" s="93">
        <f t="shared" si="30"/>
        <v>101.00416193181817</v>
      </c>
      <c r="L39" s="104">
        <f t="shared" si="8"/>
        <v>8666.6666666666661</v>
      </c>
      <c r="M39" s="104">
        <f t="shared" ref="M39:M55" si="34">F39-L39</f>
        <v>-1555.9736666666668</v>
      </c>
      <c r="N39" s="93">
        <f t="shared" si="25"/>
        <v>82.046457692307698</v>
      </c>
      <c r="O39" s="93">
        <f t="shared" si="26"/>
        <v>13.674409615384613</v>
      </c>
      <c r="P39" s="104">
        <v>7221.0379999999996</v>
      </c>
      <c r="Q39" s="69">
        <f t="shared" ref="Q39:Q65" si="35">F39-P39</f>
        <v>-110.34500000000025</v>
      </c>
      <c r="R39" s="70">
        <f t="shared" si="31"/>
        <v>98.471895591741799</v>
      </c>
    </row>
    <row r="40" spans="1:18" s="49" customFormat="1" ht="39" x14ac:dyDescent="0.25">
      <c r="A40" s="48" t="s">
        <v>162</v>
      </c>
      <c r="B40" s="74" t="s">
        <v>73</v>
      </c>
      <c r="C40" s="42" t="s">
        <v>70</v>
      </c>
      <c r="D40" s="104">
        <v>1050</v>
      </c>
      <c r="E40" s="104">
        <v>1050</v>
      </c>
      <c r="F40" s="104">
        <f t="shared" si="7"/>
        <v>152.69999999999999</v>
      </c>
      <c r="G40" s="104">
        <v>51.84</v>
      </c>
      <c r="H40" s="104">
        <v>100.86</v>
      </c>
      <c r="I40" s="104">
        <v>149</v>
      </c>
      <c r="J40" s="104">
        <f t="shared" si="2"/>
        <v>3.6999999999999886</v>
      </c>
      <c r="K40" s="93">
        <f t="shared" si="30"/>
        <v>102.48322147651005</v>
      </c>
      <c r="L40" s="104">
        <f t="shared" si="8"/>
        <v>175</v>
      </c>
      <c r="M40" s="104">
        <f t="shared" si="34"/>
        <v>-22.300000000000011</v>
      </c>
      <c r="N40" s="93">
        <f t="shared" si="25"/>
        <v>87.257142857142853</v>
      </c>
      <c r="O40" s="93">
        <f t="shared" si="26"/>
        <v>14.542857142857141</v>
      </c>
      <c r="P40" s="104">
        <v>183.95999999999998</v>
      </c>
      <c r="Q40" s="69">
        <f t="shared" si="35"/>
        <v>-31.259999999999991</v>
      </c>
      <c r="R40" s="70">
        <f t="shared" si="31"/>
        <v>83.007175472928893</v>
      </c>
    </row>
    <row r="41" spans="1:18" s="49" customFormat="1" ht="97.5" x14ac:dyDescent="0.25">
      <c r="A41" s="48" t="s">
        <v>163</v>
      </c>
      <c r="B41" s="75" t="s">
        <v>72</v>
      </c>
      <c r="C41" s="42" t="s">
        <v>71</v>
      </c>
      <c r="D41" s="104">
        <v>135</v>
      </c>
      <c r="E41" s="104">
        <v>135</v>
      </c>
      <c r="F41" s="104">
        <f t="shared" si="7"/>
        <v>17.259999999999998</v>
      </c>
      <c r="G41" s="104">
        <v>9.08</v>
      </c>
      <c r="H41" s="104">
        <v>8.18</v>
      </c>
      <c r="I41" s="104">
        <v>14</v>
      </c>
      <c r="J41" s="104">
        <f t="shared" si="2"/>
        <v>3.259999999999998</v>
      </c>
      <c r="K41" s="93">
        <f t="shared" si="30"/>
        <v>123.28571428571426</v>
      </c>
      <c r="L41" s="104">
        <f t="shared" si="8"/>
        <v>22.5</v>
      </c>
      <c r="M41" s="104">
        <f t="shared" si="34"/>
        <v>-5.240000000000002</v>
      </c>
      <c r="N41" s="93">
        <f t="shared" si="25"/>
        <v>76.711111111111109</v>
      </c>
      <c r="O41" s="93">
        <f t="shared" si="26"/>
        <v>12.785185185185183</v>
      </c>
      <c r="P41" s="104">
        <v>20.990000000000002</v>
      </c>
      <c r="Q41" s="69">
        <f t="shared" si="35"/>
        <v>-3.730000000000004</v>
      </c>
      <c r="R41" s="70">
        <f t="shared" si="31"/>
        <v>82.229633158646948</v>
      </c>
    </row>
    <row r="42" spans="1:18" s="100" customFormat="1" ht="39" x14ac:dyDescent="0.25">
      <c r="A42" s="98">
        <v>16</v>
      </c>
      <c r="B42" s="108" t="s">
        <v>167</v>
      </c>
      <c r="C42" s="99" t="s">
        <v>168</v>
      </c>
      <c r="D42" s="101">
        <v>7035</v>
      </c>
      <c r="E42" s="101">
        <v>7035</v>
      </c>
      <c r="F42" s="101">
        <f t="shared" si="7"/>
        <v>0</v>
      </c>
      <c r="G42" s="101">
        <v>0</v>
      </c>
      <c r="H42" s="101">
        <v>0</v>
      </c>
      <c r="I42" s="101">
        <v>0</v>
      </c>
      <c r="J42" s="101"/>
      <c r="K42" s="109"/>
      <c r="L42" s="101">
        <f t="shared" si="8"/>
        <v>1172.5</v>
      </c>
      <c r="M42" s="101">
        <f t="shared" si="34"/>
        <v>-1172.5</v>
      </c>
      <c r="N42" s="109">
        <f t="shared" si="25"/>
        <v>0</v>
      </c>
      <c r="O42" s="109">
        <f t="shared" si="26"/>
        <v>0</v>
      </c>
      <c r="P42" s="101">
        <v>0</v>
      </c>
      <c r="Q42" s="102">
        <f t="shared" si="35"/>
        <v>0</v>
      </c>
      <c r="R42" s="103"/>
    </row>
    <row r="43" spans="1:18" s="100" customFormat="1" ht="39" x14ac:dyDescent="0.25">
      <c r="A43" s="98">
        <v>17</v>
      </c>
      <c r="B43" s="108" t="s">
        <v>35</v>
      </c>
      <c r="C43" s="99" t="s">
        <v>19</v>
      </c>
      <c r="D43" s="101">
        <v>14000</v>
      </c>
      <c r="E43" s="101">
        <v>14000</v>
      </c>
      <c r="F43" s="101">
        <f t="shared" si="7"/>
        <v>2286.2560000000003</v>
      </c>
      <c r="G43" s="101">
        <v>1098.663</v>
      </c>
      <c r="H43" s="101">
        <v>1187.5930000000001</v>
      </c>
      <c r="I43" s="101">
        <v>2265</v>
      </c>
      <c r="J43" s="101">
        <f t="shared" ref="J43:J53" si="36">F43-I43</f>
        <v>21.256000000000313</v>
      </c>
      <c r="K43" s="109">
        <f>F43/I43*100</f>
        <v>100.93845474613687</v>
      </c>
      <c r="L43" s="101">
        <f t="shared" si="8"/>
        <v>2333.3333333333335</v>
      </c>
      <c r="M43" s="101">
        <f t="shared" si="34"/>
        <v>-47.077333333333172</v>
      </c>
      <c r="N43" s="109">
        <f t="shared" si="25"/>
        <v>97.982399999999998</v>
      </c>
      <c r="O43" s="109">
        <f t="shared" si="26"/>
        <v>16.330400000000004</v>
      </c>
      <c r="P43" s="101">
        <v>1997.07</v>
      </c>
      <c r="Q43" s="102">
        <f t="shared" si="35"/>
        <v>289.18600000000038</v>
      </c>
      <c r="R43" s="103">
        <f>F43/P43*100</f>
        <v>114.48051395294108</v>
      </c>
    </row>
    <row r="44" spans="1:18" s="100" customFormat="1" ht="34.5" customHeight="1" x14ac:dyDescent="0.25">
      <c r="A44" s="98">
        <f t="shared" ref="A44:A50" si="37">A43+1</f>
        <v>18</v>
      </c>
      <c r="B44" s="50" t="s">
        <v>51</v>
      </c>
      <c r="C44" s="99" t="s">
        <v>15</v>
      </c>
      <c r="D44" s="101">
        <v>675.02</v>
      </c>
      <c r="E44" s="101">
        <v>675.02</v>
      </c>
      <c r="F44" s="101">
        <f t="shared" si="7"/>
        <v>78.718000000000004</v>
      </c>
      <c r="G44" s="101">
        <v>11.548</v>
      </c>
      <c r="H44" s="101">
        <v>67.17</v>
      </c>
      <c r="I44" s="101">
        <v>71.2</v>
      </c>
      <c r="J44" s="101">
        <f t="shared" si="36"/>
        <v>7.5180000000000007</v>
      </c>
      <c r="K44" s="109">
        <f>F44/I44*100</f>
        <v>110.55898876404495</v>
      </c>
      <c r="L44" s="101">
        <f t="shared" si="8"/>
        <v>112.50333333333333</v>
      </c>
      <c r="M44" s="101">
        <f t="shared" si="34"/>
        <v>-33.785333333333327</v>
      </c>
      <c r="N44" s="109">
        <f t="shared" si="25"/>
        <v>69.969482385707096</v>
      </c>
      <c r="O44" s="109">
        <f t="shared" si="26"/>
        <v>11.661580397617849</v>
      </c>
      <c r="P44" s="101">
        <v>97.545000000000002</v>
      </c>
      <c r="Q44" s="102">
        <f t="shared" si="35"/>
        <v>-18.826999999999998</v>
      </c>
      <c r="R44" s="103">
        <f>F44/P44*100</f>
        <v>80.699164488184934</v>
      </c>
    </row>
    <row r="45" spans="1:18" s="100" customFormat="1" ht="78" x14ac:dyDescent="0.25">
      <c r="A45" s="98">
        <f t="shared" si="37"/>
        <v>19</v>
      </c>
      <c r="B45" s="50" t="s">
        <v>89</v>
      </c>
      <c r="C45" s="99" t="s">
        <v>88</v>
      </c>
      <c r="D45" s="101">
        <v>43</v>
      </c>
      <c r="E45" s="101">
        <v>43</v>
      </c>
      <c r="F45" s="101">
        <f t="shared" si="7"/>
        <v>9.6519999999999992</v>
      </c>
      <c r="G45" s="101">
        <v>0</v>
      </c>
      <c r="H45" s="101">
        <v>9.6519999999999992</v>
      </c>
      <c r="I45" s="101">
        <v>9.6</v>
      </c>
      <c r="J45" s="101">
        <f t="shared" si="36"/>
        <v>5.1999999999999602E-2</v>
      </c>
      <c r="K45" s="109">
        <f>F45/I45*100</f>
        <v>100.54166666666666</v>
      </c>
      <c r="L45" s="101">
        <f t="shared" si="8"/>
        <v>7.166666666666667</v>
      </c>
      <c r="M45" s="101">
        <f t="shared" si="34"/>
        <v>2.4853333333333323</v>
      </c>
      <c r="N45" s="109">
        <f t="shared" si="25"/>
        <v>134.67906976744183</v>
      </c>
      <c r="O45" s="109">
        <f t="shared" si="26"/>
        <v>22.446511627906975</v>
      </c>
      <c r="P45" s="101">
        <v>0.56399999999999995</v>
      </c>
      <c r="Q45" s="102">
        <f t="shared" si="35"/>
        <v>9.0879999999999992</v>
      </c>
      <c r="R45" s="103">
        <f>F45/P45*100</f>
        <v>1711.3475177304967</v>
      </c>
    </row>
    <row r="46" spans="1:18" s="100" customFormat="1" ht="23.25" x14ac:dyDescent="0.25">
      <c r="A46" s="98">
        <f t="shared" si="37"/>
        <v>20</v>
      </c>
      <c r="B46" s="62" t="s">
        <v>58</v>
      </c>
      <c r="C46" s="29" t="s">
        <v>59</v>
      </c>
      <c r="D46" s="101">
        <v>500</v>
      </c>
      <c r="E46" s="101">
        <v>500</v>
      </c>
      <c r="F46" s="101">
        <f t="shared" si="7"/>
        <v>0</v>
      </c>
      <c r="G46" s="101">
        <v>0</v>
      </c>
      <c r="H46" s="101"/>
      <c r="I46" s="101">
        <v>0</v>
      </c>
      <c r="J46" s="101">
        <f t="shared" si="36"/>
        <v>0</v>
      </c>
      <c r="K46" s="109"/>
      <c r="L46" s="101">
        <f t="shared" si="8"/>
        <v>83.333333333333329</v>
      </c>
      <c r="M46" s="101">
        <f t="shared" si="34"/>
        <v>-83.333333333333329</v>
      </c>
      <c r="N46" s="109">
        <f t="shared" si="25"/>
        <v>0</v>
      </c>
      <c r="O46" s="109">
        <f t="shared" si="26"/>
        <v>0</v>
      </c>
      <c r="P46" s="101">
        <v>0</v>
      </c>
      <c r="Q46" s="102">
        <f t="shared" si="35"/>
        <v>0</v>
      </c>
      <c r="R46" s="103"/>
    </row>
    <row r="47" spans="1:18" s="100" customFormat="1" ht="36.75" customHeight="1" x14ac:dyDescent="0.25">
      <c r="A47" s="98">
        <f t="shared" si="37"/>
        <v>21</v>
      </c>
      <c r="B47" s="50" t="s">
        <v>8</v>
      </c>
      <c r="C47" s="99" t="s">
        <v>20</v>
      </c>
      <c r="D47" s="101">
        <v>1700</v>
      </c>
      <c r="E47" s="101">
        <v>1700</v>
      </c>
      <c r="F47" s="101">
        <f t="shared" si="7"/>
        <v>2388.9369999999999</v>
      </c>
      <c r="G47" s="101">
        <v>1821.1769999999999</v>
      </c>
      <c r="H47" s="101">
        <v>567.76</v>
      </c>
      <c r="I47" s="101">
        <v>1605</v>
      </c>
      <c r="J47" s="101">
        <f t="shared" si="36"/>
        <v>783.9369999999999</v>
      </c>
      <c r="K47" s="109">
        <f>F47/I47*100</f>
        <v>148.84342679127724</v>
      </c>
      <c r="L47" s="101">
        <f t="shared" si="8"/>
        <v>283.33333333333331</v>
      </c>
      <c r="M47" s="101">
        <f t="shared" si="34"/>
        <v>2105.6036666666664</v>
      </c>
      <c r="N47" s="109">
        <f t="shared" si="25"/>
        <v>843.15423529411771</v>
      </c>
      <c r="O47" s="109">
        <f t="shared" si="26"/>
        <v>140.52570588235292</v>
      </c>
      <c r="P47" s="101">
        <v>2176.7460000000001</v>
      </c>
      <c r="Q47" s="102">
        <f t="shared" si="35"/>
        <v>212.1909999999998</v>
      </c>
      <c r="R47" s="103">
        <f>F47/P47*100</f>
        <v>109.74808268856356</v>
      </c>
    </row>
    <row r="48" spans="1:18" s="100" customFormat="1" ht="136.5" x14ac:dyDescent="0.25">
      <c r="A48" s="98">
        <f t="shared" si="37"/>
        <v>22</v>
      </c>
      <c r="B48" s="50" t="s">
        <v>50</v>
      </c>
      <c r="C48" s="99" t="s">
        <v>47</v>
      </c>
      <c r="D48" s="101">
        <v>2500</v>
      </c>
      <c r="E48" s="101">
        <v>2500</v>
      </c>
      <c r="F48" s="101">
        <f t="shared" si="7"/>
        <v>172.09300000000002</v>
      </c>
      <c r="G48" s="101">
        <v>69.647000000000006</v>
      </c>
      <c r="H48" s="101">
        <v>102.446</v>
      </c>
      <c r="I48" s="101">
        <v>157</v>
      </c>
      <c r="J48" s="101">
        <f t="shared" si="36"/>
        <v>15.093000000000018</v>
      </c>
      <c r="K48" s="109">
        <f>F48/I48*100</f>
        <v>109.61337579617836</v>
      </c>
      <c r="L48" s="101">
        <f t="shared" si="8"/>
        <v>416.66666666666669</v>
      </c>
      <c r="M48" s="101">
        <f t="shared" si="34"/>
        <v>-244.57366666666667</v>
      </c>
      <c r="N48" s="109">
        <f t="shared" si="25"/>
        <v>41.302320000000002</v>
      </c>
      <c r="O48" s="109">
        <f t="shared" si="26"/>
        <v>6.8837200000000003</v>
      </c>
      <c r="P48" s="101">
        <v>983.53699999999992</v>
      </c>
      <c r="Q48" s="102">
        <f t="shared" si="35"/>
        <v>-811.44399999999996</v>
      </c>
      <c r="R48" s="103">
        <f>F48/P48*100</f>
        <v>17.497359021572144</v>
      </c>
    </row>
    <row r="49" spans="1:18" s="100" customFormat="1" ht="78" x14ac:dyDescent="0.25">
      <c r="A49" s="98">
        <f t="shared" si="37"/>
        <v>23</v>
      </c>
      <c r="B49" s="50" t="s">
        <v>115</v>
      </c>
      <c r="C49" s="99" t="s">
        <v>114</v>
      </c>
      <c r="D49" s="101">
        <v>8.5</v>
      </c>
      <c r="E49" s="101">
        <v>8.5</v>
      </c>
      <c r="F49" s="101">
        <f t="shared" si="7"/>
        <v>76.176000000000002</v>
      </c>
      <c r="G49" s="101">
        <v>0.64500000000000002</v>
      </c>
      <c r="H49" s="101">
        <v>75.531000000000006</v>
      </c>
      <c r="I49" s="101">
        <v>8.5</v>
      </c>
      <c r="J49" s="101">
        <f t="shared" si="36"/>
        <v>67.676000000000002</v>
      </c>
      <c r="K49" s="109">
        <f>F49/I49*100</f>
        <v>896.18823529411759</v>
      </c>
      <c r="L49" s="101">
        <f t="shared" si="8"/>
        <v>1.4166666666666667</v>
      </c>
      <c r="M49" s="101">
        <f t="shared" si="34"/>
        <v>74.759333333333331</v>
      </c>
      <c r="N49" s="109">
        <f t="shared" si="25"/>
        <v>5377.1294117647058</v>
      </c>
      <c r="O49" s="109">
        <f t="shared" si="26"/>
        <v>896.18823529411759</v>
      </c>
      <c r="P49" s="101">
        <v>0</v>
      </c>
      <c r="Q49" s="102">
        <f t="shared" si="35"/>
        <v>76.176000000000002</v>
      </c>
      <c r="R49" s="103"/>
    </row>
    <row r="50" spans="1:18" s="100" customFormat="1" ht="50.25" customHeight="1" x14ac:dyDescent="0.25">
      <c r="A50" s="98">
        <f t="shared" si="37"/>
        <v>24</v>
      </c>
      <c r="B50" s="50" t="s">
        <v>79</v>
      </c>
      <c r="C50" s="99" t="s">
        <v>78</v>
      </c>
      <c r="D50" s="101">
        <v>0.1</v>
      </c>
      <c r="E50" s="101">
        <v>0.1</v>
      </c>
      <c r="F50" s="101">
        <f t="shared" si="7"/>
        <v>0</v>
      </c>
      <c r="G50" s="101">
        <v>0</v>
      </c>
      <c r="H50" s="101"/>
      <c r="I50" s="101">
        <v>0</v>
      </c>
      <c r="J50" s="101">
        <f t="shared" si="36"/>
        <v>0</v>
      </c>
      <c r="K50" s="109"/>
      <c r="L50" s="101">
        <f t="shared" si="8"/>
        <v>1.6666666666666666E-2</v>
      </c>
      <c r="M50" s="101">
        <f t="shared" si="34"/>
        <v>-1.6666666666666666E-2</v>
      </c>
      <c r="N50" s="109">
        <f t="shared" si="25"/>
        <v>0</v>
      </c>
      <c r="O50" s="109">
        <f t="shared" si="26"/>
        <v>0</v>
      </c>
      <c r="P50" s="101">
        <v>0</v>
      </c>
      <c r="Q50" s="102">
        <f t="shared" si="35"/>
        <v>0</v>
      </c>
      <c r="R50" s="103"/>
    </row>
    <row r="51" spans="1:18" s="141" customFormat="1" ht="39.75" customHeight="1" x14ac:dyDescent="0.3">
      <c r="A51" s="136" t="s">
        <v>147</v>
      </c>
      <c r="B51" s="137"/>
      <c r="C51" s="138"/>
      <c r="D51" s="139">
        <f>D7+D8+D9+D14+D22+D28+D29+D30+D31+D32+D33+D34+D37+D43+D44+D45+D46+D47+D48+D50+D49+D36+D35+D42</f>
        <v>6249303.0779999988</v>
      </c>
      <c r="E51" s="139">
        <f>E7+E8+E9+E14+E22+E28+E29+E30+E31+E32+E33+E34+E37+E43+E44+E45+E46+E47+E48+E50+E49+E36+E35+E42</f>
        <v>6249303.0779999988</v>
      </c>
      <c r="F51" s="139">
        <f t="shared" si="7"/>
        <v>1047705.2290000002</v>
      </c>
      <c r="G51" s="139">
        <f>G7+G8+G9+G14+G22+G28+G29+G30+G31+G32+G33+G34+G37+G43+G44+G45+G46+G47+G48+G50+G49+G36+G35+G21</f>
        <v>508078.70600000001</v>
      </c>
      <c r="H51" s="139">
        <f>H7+H8+H9+H14+H22+H28+H29+H30+H31+H32+H33+H34+H37+H43+H44+H45+H46+H47+H48+H50+H49+H36+H35+H21</f>
        <v>539626.52300000016</v>
      </c>
      <c r="I51" s="139">
        <f>I7+I8+I9+I14+I22+I28+I29+I30+I31+I32+I33+I34+I37+I43+I44+I45+I46+I47+I48+I50+I49+I36+I35</f>
        <v>837493.7</v>
      </c>
      <c r="J51" s="139">
        <f t="shared" si="36"/>
        <v>210211.52900000021</v>
      </c>
      <c r="K51" s="140">
        <f>F51/I51*100</f>
        <v>125.10007287218998</v>
      </c>
      <c r="L51" s="139">
        <f>L7+L8+L9+L14+L22+L28+L29+L30+L31+L32+L33+L34+L37+L43+L44+L45+L46+L47+L48+L50+L49+L36+L35+L21+L42</f>
        <v>1041550.5129999999</v>
      </c>
      <c r="M51" s="139">
        <f t="shared" si="34"/>
        <v>6154.7160000002477</v>
      </c>
      <c r="N51" s="140">
        <f t="shared" si="25"/>
        <v>100.59091862787074</v>
      </c>
      <c r="O51" s="140">
        <f t="shared" si="26"/>
        <v>16.765153104645126</v>
      </c>
      <c r="P51" s="139">
        <f>P7+P8+P9+P14+P22+P28+P29+P30+P31+P32+P33+P34+P37+P43+P44+P45+P46+P47+P48+P50+P49+P36+P35+P21</f>
        <v>872235.35400000017</v>
      </c>
      <c r="Q51" s="51">
        <f t="shared" si="35"/>
        <v>175469.875</v>
      </c>
      <c r="R51" s="52">
        <f>F51/P51*100</f>
        <v>120.11726241034711</v>
      </c>
    </row>
    <row r="52" spans="1:18" s="8" customFormat="1" ht="31.5" customHeight="1" x14ac:dyDescent="0.25">
      <c r="A52" s="22">
        <v>1</v>
      </c>
      <c r="B52" s="38" t="s">
        <v>134</v>
      </c>
      <c r="C52" s="23" t="s">
        <v>52</v>
      </c>
      <c r="D52" s="105">
        <v>599998.4</v>
      </c>
      <c r="E52" s="105">
        <v>599998.4</v>
      </c>
      <c r="F52" s="101">
        <f t="shared" si="7"/>
        <v>137279.6</v>
      </c>
      <c r="G52" s="101">
        <v>68639.8</v>
      </c>
      <c r="H52" s="101">
        <v>68639.8</v>
      </c>
      <c r="I52" s="101">
        <v>137279.6</v>
      </c>
      <c r="J52" s="101">
        <f t="shared" si="36"/>
        <v>0</v>
      </c>
      <c r="K52" s="109">
        <f>F52/I52*100</f>
        <v>100</v>
      </c>
      <c r="L52" s="101">
        <f>I52</f>
        <v>137279.6</v>
      </c>
      <c r="M52" s="101">
        <f t="shared" si="34"/>
        <v>0</v>
      </c>
      <c r="N52" s="109">
        <f t="shared" si="25"/>
        <v>100</v>
      </c>
      <c r="O52" s="109">
        <f t="shared" si="26"/>
        <v>22.879994346651593</v>
      </c>
      <c r="P52" s="101">
        <v>127610.70000000001</v>
      </c>
      <c r="Q52" s="102">
        <f t="shared" si="35"/>
        <v>9668.8999999999942</v>
      </c>
      <c r="R52" s="103">
        <f>F52/P52*100</f>
        <v>107.57687247229268</v>
      </c>
    </row>
    <row r="53" spans="1:18" s="8" customFormat="1" ht="39" x14ac:dyDescent="0.25">
      <c r="A53" s="22">
        <f>A52+1</f>
        <v>2</v>
      </c>
      <c r="B53" s="38" t="s">
        <v>170</v>
      </c>
      <c r="C53" s="23" t="s">
        <v>169</v>
      </c>
      <c r="D53" s="105"/>
      <c r="E53" s="105">
        <v>3529.8</v>
      </c>
      <c r="F53" s="101">
        <f t="shared" si="7"/>
        <v>706</v>
      </c>
      <c r="G53" s="101">
        <v>353</v>
      </c>
      <c r="H53" s="101">
        <v>353</v>
      </c>
      <c r="I53" s="101">
        <v>706</v>
      </c>
      <c r="J53" s="101">
        <f t="shared" si="36"/>
        <v>0</v>
      </c>
      <c r="K53" s="109">
        <f>F53/I53*100</f>
        <v>100</v>
      </c>
      <c r="L53" s="101">
        <f>I53</f>
        <v>706</v>
      </c>
      <c r="M53" s="101">
        <f t="shared" si="34"/>
        <v>0</v>
      </c>
      <c r="N53" s="109">
        <f t="shared" si="25"/>
        <v>100</v>
      </c>
      <c r="O53" s="109">
        <f t="shared" si="26"/>
        <v>20.001133208680379</v>
      </c>
      <c r="P53" s="101"/>
      <c r="Q53" s="102">
        <f t="shared" si="35"/>
        <v>706</v>
      </c>
      <c r="R53" s="103"/>
    </row>
    <row r="54" spans="1:18" s="8" customFormat="1" ht="58.5" x14ac:dyDescent="0.25">
      <c r="A54" s="22">
        <f t="shared" ref="A54:A58" si="38">A53+1</f>
        <v>3</v>
      </c>
      <c r="B54" s="38" t="s">
        <v>175</v>
      </c>
      <c r="C54" s="23" t="s">
        <v>174</v>
      </c>
      <c r="D54" s="105"/>
      <c r="E54" s="105">
        <v>25364.7</v>
      </c>
      <c r="F54" s="101">
        <f t="shared" si="7"/>
        <v>0</v>
      </c>
      <c r="G54" s="101"/>
      <c r="H54" s="101"/>
      <c r="I54" s="101"/>
      <c r="J54" s="101"/>
      <c r="K54" s="109"/>
      <c r="L54" s="101">
        <f>I54</f>
        <v>0</v>
      </c>
      <c r="M54" s="101">
        <f t="shared" si="34"/>
        <v>0</v>
      </c>
      <c r="N54" s="109"/>
      <c r="O54" s="109">
        <f t="shared" si="26"/>
        <v>0</v>
      </c>
      <c r="P54" s="101"/>
      <c r="Q54" s="102">
        <f t="shared" si="35"/>
        <v>0</v>
      </c>
      <c r="R54" s="103"/>
    </row>
    <row r="55" spans="1:18" s="8" customFormat="1" ht="39" x14ac:dyDescent="0.25">
      <c r="A55" s="22">
        <f t="shared" si="38"/>
        <v>4</v>
      </c>
      <c r="B55" s="38" t="s">
        <v>172</v>
      </c>
      <c r="C55" s="23" t="s">
        <v>171</v>
      </c>
      <c r="D55" s="105"/>
      <c r="E55" s="105">
        <v>37282</v>
      </c>
      <c r="F55" s="101">
        <f t="shared" si="7"/>
        <v>12425.4</v>
      </c>
      <c r="G55" s="101">
        <v>6048.4</v>
      </c>
      <c r="H55" s="101">
        <v>6377</v>
      </c>
      <c r="I55" s="101">
        <v>12425.4</v>
      </c>
      <c r="J55" s="101">
        <f>F55-I55</f>
        <v>0</v>
      </c>
      <c r="K55" s="109">
        <f>F55/I55*100</f>
        <v>100</v>
      </c>
      <c r="L55" s="101">
        <f>I55</f>
        <v>12425.4</v>
      </c>
      <c r="M55" s="101">
        <f t="shared" si="34"/>
        <v>0</v>
      </c>
      <c r="N55" s="109">
        <f>F55/L55*100</f>
        <v>100</v>
      </c>
      <c r="O55" s="109">
        <f t="shared" si="26"/>
        <v>33.328147631564832</v>
      </c>
      <c r="P55" s="101"/>
      <c r="Q55" s="102">
        <f t="shared" si="35"/>
        <v>12425.4</v>
      </c>
      <c r="R55" s="103"/>
    </row>
    <row r="56" spans="1:18" s="8" customFormat="1" ht="33.75" customHeight="1" x14ac:dyDescent="0.25">
      <c r="A56" s="22">
        <f t="shared" si="38"/>
        <v>5</v>
      </c>
      <c r="B56" s="38" t="s">
        <v>177</v>
      </c>
      <c r="C56" s="23" t="s">
        <v>178</v>
      </c>
      <c r="D56" s="105"/>
      <c r="E56" s="105"/>
      <c r="F56" s="101"/>
      <c r="G56" s="101"/>
      <c r="H56" s="101"/>
      <c r="I56" s="101"/>
      <c r="J56" s="101"/>
      <c r="K56" s="109"/>
      <c r="L56" s="101"/>
      <c r="M56" s="101"/>
      <c r="N56" s="109"/>
      <c r="O56" s="109"/>
      <c r="P56" s="101">
        <v>561.92399999999998</v>
      </c>
      <c r="Q56" s="102">
        <f t="shared" si="35"/>
        <v>-561.92399999999998</v>
      </c>
      <c r="R56" s="103"/>
    </row>
    <row r="57" spans="1:18" s="8" customFormat="1" ht="39" x14ac:dyDescent="0.25">
      <c r="A57" s="22">
        <f t="shared" si="38"/>
        <v>6</v>
      </c>
      <c r="B57" s="86" t="s">
        <v>135</v>
      </c>
      <c r="C57" s="76" t="s">
        <v>111</v>
      </c>
      <c r="D57" s="105">
        <v>18676.11</v>
      </c>
      <c r="E57" s="105">
        <v>18676.11</v>
      </c>
      <c r="F57" s="101">
        <f t="shared" si="7"/>
        <v>4273.0540000000001</v>
      </c>
      <c r="G57" s="101">
        <v>2136.527</v>
      </c>
      <c r="H57" s="101">
        <v>2136.527</v>
      </c>
      <c r="I57" s="101">
        <v>4273.0540000000001</v>
      </c>
      <c r="J57" s="101">
        <f t="shared" ref="J57:J65" si="39">F57-I57</f>
        <v>0</v>
      </c>
      <c r="K57" s="109">
        <f t="shared" ref="K57:K63" si="40">F57/I57*100</f>
        <v>100</v>
      </c>
      <c r="L57" s="101">
        <f t="shared" ref="L57:L64" si="41">I57</f>
        <v>4273.0540000000001</v>
      </c>
      <c r="M57" s="101">
        <f t="shared" ref="M57:M65" si="42">F57-L57</f>
        <v>0</v>
      </c>
      <c r="N57" s="109">
        <f t="shared" ref="N57:N63" si="43">F57/L57*100</f>
        <v>100</v>
      </c>
      <c r="O57" s="109">
        <f t="shared" ref="O57:O62" si="44">F57/E57*100</f>
        <v>22.879785993978402</v>
      </c>
      <c r="P57" s="101">
        <v>3401.8199999999997</v>
      </c>
      <c r="Q57" s="102">
        <f t="shared" si="35"/>
        <v>871.23400000000038</v>
      </c>
      <c r="R57" s="103">
        <f>F57/P57*100</f>
        <v>125.61082009042219</v>
      </c>
    </row>
    <row r="58" spans="1:18" s="8" customFormat="1" ht="78" x14ac:dyDescent="0.25">
      <c r="A58" s="22">
        <f t="shared" si="38"/>
        <v>7</v>
      </c>
      <c r="B58" s="86" t="s">
        <v>190</v>
      </c>
      <c r="C58" s="76">
        <v>41059300</v>
      </c>
      <c r="D58" s="105"/>
      <c r="E58" s="105">
        <v>3095.0160000000001</v>
      </c>
      <c r="F58" s="101">
        <f t="shared" si="7"/>
        <v>773.75400000000002</v>
      </c>
      <c r="G58" s="101">
        <v>0</v>
      </c>
      <c r="H58" s="101">
        <v>773.75400000000002</v>
      </c>
      <c r="I58" s="101">
        <v>773.75400000000002</v>
      </c>
      <c r="J58" s="101">
        <f t="shared" si="39"/>
        <v>0</v>
      </c>
      <c r="K58" s="109">
        <f t="shared" si="40"/>
        <v>100</v>
      </c>
      <c r="L58" s="101">
        <f t="shared" si="41"/>
        <v>773.75400000000002</v>
      </c>
      <c r="M58" s="101">
        <f t="shared" ref="M58" si="45">F58-L58</f>
        <v>0</v>
      </c>
      <c r="N58" s="109">
        <f t="shared" si="43"/>
        <v>100</v>
      </c>
      <c r="O58" s="109">
        <f t="shared" si="44"/>
        <v>25</v>
      </c>
      <c r="P58" s="101">
        <v>0</v>
      </c>
      <c r="Q58" s="102">
        <f t="shared" si="35"/>
        <v>773.75400000000002</v>
      </c>
      <c r="R58" s="103"/>
    </row>
    <row r="59" spans="1:18" s="8" customFormat="1" ht="40.5" customHeight="1" x14ac:dyDescent="0.25">
      <c r="A59" s="22">
        <v>7</v>
      </c>
      <c r="B59" s="87" t="s">
        <v>136</v>
      </c>
      <c r="C59" s="76" t="s">
        <v>103</v>
      </c>
      <c r="D59" s="105">
        <f>SUM(D60:D64)</f>
        <v>1644</v>
      </c>
      <c r="E59" s="105">
        <f>SUM(E60:E64)</f>
        <v>2275.127</v>
      </c>
      <c r="F59" s="101">
        <f t="shared" si="7"/>
        <v>258</v>
      </c>
      <c r="G59" s="101">
        <f>SUM(G60:G64)</f>
        <v>0</v>
      </c>
      <c r="H59" s="101">
        <f>SUM(H60:H64)</f>
        <v>258</v>
      </c>
      <c r="I59" s="101">
        <f>SUM(I60:I64)</f>
        <v>443.06099999999998</v>
      </c>
      <c r="J59" s="101">
        <f t="shared" si="39"/>
        <v>-185.06099999999998</v>
      </c>
      <c r="K59" s="109">
        <f t="shared" si="40"/>
        <v>58.23125935254965</v>
      </c>
      <c r="L59" s="101">
        <f t="shared" si="41"/>
        <v>443.06099999999998</v>
      </c>
      <c r="M59" s="101">
        <f t="shared" si="42"/>
        <v>-185.06099999999998</v>
      </c>
      <c r="N59" s="109">
        <f t="shared" si="43"/>
        <v>58.23125935254965</v>
      </c>
      <c r="O59" s="109">
        <f t="shared" si="44"/>
        <v>11.340026293037708</v>
      </c>
      <c r="P59" s="101">
        <f>SUM(P60:P64)</f>
        <v>129.971</v>
      </c>
      <c r="Q59" s="102">
        <f t="shared" si="35"/>
        <v>128.029</v>
      </c>
      <c r="R59" s="103">
        <f t="shared" ref="R59:R64" si="46">F59/P59*100</f>
        <v>198.50582052919498</v>
      </c>
    </row>
    <row r="60" spans="1:18" s="33" customFormat="1" ht="39" x14ac:dyDescent="0.25">
      <c r="A60" s="32" t="s">
        <v>191</v>
      </c>
      <c r="B60" s="88" t="s">
        <v>137</v>
      </c>
      <c r="C60" s="61"/>
      <c r="D60" s="106">
        <v>48</v>
      </c>
      <c r="E60" s="106">
        <v>48</v>
      </c>
      <c r="F60" s="104">
        <f t="shared" si="7"/>
        <v>0</v>
      </c>
      <c r="G60" s="104">
        <v>0</v>
      </c>
      <c r="H60" s="104"/>
      <c r="I60" s="104">
        <v>8</v>
      </c>
      <c r="J60" s="104">
        <f t="shared" si="39"/>
        <v>-8</v>
      </c>
      <c r="K60" s="93">
        <f t="shared" si="40"/>
        <v>0</v>
      </c>
      <c r="L60" s="104">
        <f t="shared" si="41"/>
        <v>8</v>
      </c>
      <c r="M60" s="104">
        <f t="shared" si="42"/>
        <v>-8</v>
      </c>
      <c r="N60" s="93">
        <f t="shared" si="43"/>
        <v>0</v>
      </c>
      <c r="O60" s="93">
        <f t="shared" si="44"/>
        <v>0</v>
      </c>
      <c r="P60" s="104">
        <v>3.7240000000000002</v>
      </c>
      <c r="Q60" s="69">
        <f t="shared" si="35"/>
        <v>-3.7240000000000002</v>
      </c>
      <c r="R60" s="70">
        <f t="shared" si="46"/>
        <v>0</v>
      </c>
    </row>
    <row r="61" spans="1:18" s="33" customFormat="1" ht="39" x14ac:dyDescent="0.25">
      <c r="A61" s="32" t="s">
        <v>192</v>
      </c>
      <c r="B61" s="88" t="s">
        <v>138</v>
      </c>
      <c r="C61" s="61"/>
      <c r="D61" s="106">
        <v>1246.7</v>
      </c>
      <c r="E61" s="106">
        <v>1246.7</v>
      </c>
      <c r="F61" s="104">
        <f t="shared" si="7"/>
        <v>208</v>
      </c>
      <c r="G61" s="104">
        <v>0</v>
      </c>
      <c r="H61" s="104">
        <v>208</v>
      </c>
      <c r="I61" s="104">
        <v>208</v>
      </c>
      <c r="J61" s="104">
        <f t="shared" si="39"/>
        <v>0</v>
      </c>
      <c r="K61" s="93">
        <f t="shared" si="40"/>
        <v>100</v>
      </c>
      <c r="L61" s="104">
        <f t="shared" si="41"/>
        <v>208</v>
      </c>
      <c r="M61" s="104">
        <f t="shared" si="42"/>
        <v>0</v>
      </c>
      <c r="N61" s="93">
        <f t="shared" si="43"/>
        <v>100</v>
      </c>
      <c r="O61" s="93">
        <f t="shared" si="44"/>
        <v>16.68404588112617</v>
      </c>
      <c r="P61" s="104">
        <v>58.584000000000003</v>
      </c>
      <c r="Q61" s="69">
        <f t="shared" si="35"/>
        <v>149.416</v>
      </c>
      <c r="R61" s="70">
        <f t="shared" si="46"/>
        <v>355.04574627884745</v>
      </c>
    </row>
    <row r="62" spans="1:18" s="33" customFormat="1" ht="58.5" x14ac:dyDescent="0.25">
      <c r="A62" s="32" t="s">
        <v>193</v>
      </c>
      <c r="B62" s="88" t="s">
        <v>139</v>
      </c>
      <c r="C62" s="61"/>
      <c r="D62" s="106">
        <v>349.3</v>
      </c>
      <c r="E62" s="106">
        <v>349.3</v>
      </c>
      <c r="F62" s="104">
        <f t="shared" si="7"/>
        <v>0</v>
      </c>
      <c r="G62" s="104">
        <v>0</v>
      </c>
      <c r="H62" s="104"/>
      <c r="I62" s="104">
        <v>116.434</v>
      </c>
      <c r="J62" s="104">
        <f t="shared" si="39"/>
        <v>-116.434</v>
      </c>
      <c r="K62" s="93">
        <f t="shared" si="40"/>
        <v>0</v>
      </c>
      <c r="L62" s="104">
        <f t="shared" si="41"/>
        <v>116.434</v>
      </c>
      <c r="M62" s="104">
        <f t="shared" si="42"/>
        <v>-116.434</v>
      </c>
      <c r="N62" s="93">
        <f t="shared" si="43"/>
        <v>0</v>
      </c>
      <c r="O62" s="93">
        <f t="shared" si="44"/>
        <v>0</v>
      </c>
      <c r="P62" s="104">
        <v>0</v>
      </c>
      <c r="Q62" s="69">
        <f t="shared" si="35"/>
        <v>0</v>
      </c>
      <c r="R62" s="70"/>
    </row>
    <row r="63" spans="1:18" s="33" customFormat="1" ht="97.5" x14ac:dyDescent="0.25">
      <c r="A63" s="32" t="s">
        <v>194</v>
      </c>
      <c r="B63" s="88" t="s">
        <v>173</v>
      </c>
      <c r="C63" s="61"/>
      <c r="D63" s="106"/>
      <c r="E63" s="106">
        <v>327.99299999999999</v>
      </c>
      <c r="F63" s="104">
        <f t="shared" si="7"/>
        <v>50</v>
      </c>
      <c r="G63" s="104">
        <v>0</v>
      </c>
      <c r="H63" s="104">
        <v>50</v>
      </c>
      <c r="I63" s="104">
        <v>50</v>
      </c>
      <c r="J63" s="104">
        <f t="shared" si="39"/>
        <v>0</v>
      </c>
      <c r="K63" s="93">
        <f t="shared" si="40"/>
        <v>100</v>
      </c>
      <c r="L63" s="104">
        <f t="shared" si="41"/>
        <v>50</v>
      </c>
      <c r="M63" s="104">
        <f t="shared" si="42"/>
        <v>0</v>
      </c>
      <c r="N63" s="93">
        <f t="shared" si="43"/>
        <v>100</v>
      </c>
      <c r="O63" s="93"/>
      <c r="P63" s="104">
        <v>0</v>
      </c>
      <c r="Q63" s="69">
        <f t="shared" si="35"/>
        <v>50</v>
      </c>
      <c r="R63" s="70"/>
    </row>
    <row r="64" spans="1:18" s="33" customFormat="1" ht="71.25" customHeight="1" x14ac:dyDescent="0.25">
      <c r="A64" s="32" t="s">
        <v>195</v>
      </c>
      <c r="B64" s="88" t="s">
        <v>150</v>
      </c>
      <c r="C64" s="61"/>
      <c r="D64" s="106"/>
      <c r="E64" s="106">
        <v>303.13400000000001</v>
      </c>
      <c r="F64" s="104">
        <f t="shared" si="7"/>
        <v>0</v>
      </c>
      <c r="G64" s="104">
        <v>0</v>
      </c>
      <c r="H64" s="104"/>
      <c r="I64" s="104">
        <v>60.627000000000002</v>
      </c>
      <c r="J64" s="104">
        <f t="shared" si="39"/>
        <v>-60.627000000000002</v>
      </c>
      <c r="K64" s="93"/>
      <c r="L64" s="104">
        <f t="shared" si="41"/>
        <v>60.627000000000002</v>
      </c>
      <c r="M64" s="104">
        <f t="shared" si="42"/>
        <v>-60.627000000000002</v>
      </c>
      <c r="N64" s="93"/>
      <c r="O64" s="93">
        <f>F64/E64*100</f>
        <v>0</v>
      </c>
      <c r="P64" s="104">
        <v>67.662999999999997</v>
      </c>
      <c r="Q64" s="69">
        <f t="shared" si="35"/>
        <v>-67.662999999999997</v>
      </c>
      <c r="R64" s="70">
        <f t="shared" si="46"/>
        <v>0</v>
      </c>
    </row>
    <row r="65" spans="1:18" s="36" customFormat="1" ht="37.5" customHeight="1" x14ac:dyDescent="0.3">
      <c r="A65" s="142"/>
      <c r="B65" s="37" t="s">
        <v>29</v>
      </c>
      <c r="C65" s="143"/>
      <c r="D65" s="97">
        <f>D69+D68+D67</f>
        <v>620318.51</v>
      </c>
      <c r="E65" s="97">
        <f>E69+E68+E67</f>
        <v>690221.15300000005</v>
      </c>
      <c r="F65" s="97">
        <f t="shared" si="7"/>
        <v>155715.80800000002</v>
      </c>
      <c r="G65" s="97">
        <f t="shared" ref="G65:H65" si="47">G69+G68+G67</f>
        <v>77177.726999999999</v>
      </c>
      <c r="H65" s="97">
        <f t="shared" si="47"/>
        <v>78538.081000000006</v>
      </c>
      <c r="I65" s="97">
        <f>I69+I68+I67</f>
        <v>155900.86900000001</v>
      </c>
      <c r="J65" s="97">
        <f t="shared" si="39"/>
        <v>-185.06099999998696</v>
      </c>
      <c r="K65" s="91">
        <f>F65/I65*100</f>
        <v>99.881295722604349</v>
      </c>
      <c r="L65" s="97">
        <f>L69+L68+L67</f>
        <v>155900.86900000001</v>
      </c>
      <c r="M65" s="97">
        <f t="shared" si="42"/>
        <v>-185.06099999998696</v>
      </c>
      <c r="N65" s="91">
        <f>F65/L65*100</f>
        <v>99.881295722604349</v>
      </c>
      <c r="O65" s="91">
        <f>F65/E65*100</f>
        <v>22.560277575265793</v>
      </c>
      <c r="P65" s="97">
        <f t="shared" ref="P65" si="48">P69+P68+P67</f>
        <v>131704.41500000001</v>
      </c>
      <c r="Q65" s="51">
        <f t="shared" si="35"/>
        <v>24011.393000000011</v>
      </c>
      <c r="R65" s="52">
        <f>F65/P65*100</f>
        <v>118.23127417558479</v>
      </c>
    </row>
    <row r="66" spans="1:18" s="11" customFormat="1" ht="23.25" x14ac:dyDescent="0.25">
      <c r="A66" s="10"/>
      <c r="B66" s="84" t="s">
        <v>90</v>
      </c>
      <c r="C66" s="9"/>
      <c r="D66" s="107"/>
      <c r="E66" s="107"/>
      <c r="F66" s="107">
        <f t="shared" si="7"/>
        <v>0</v>
      </c>
      <c r="G66" s="107"/>
      <c r="H66" s="107"/>
      <c r="I66" s="107"/>
      <c r="J66" s="107"/>
      <c r="K66" s="94"/>
      <c r="L66" s="107"/>
      <c r="M66" s="107"/>
      <c r="N66" s="94"/>
      <c r="O66" s="94"/>
      <c r="P66" s="107"/>
      <c r="Q66" s="51"/>
      <c r="R66" s="52"/>
    </row>
    <row r="67" spans="1:18" s="11" customFormat="1" ht="22.5" hidden="1" customHeight="1" x14ac:dyDescent="0.25">
      <c r="A67" s="10"/>
      <c r="B67" s="77" t="s">
        <v>133</v>
      </c>
      <c r="C67" s="24"/>
      <c r="D67" s="97"/>
      <c r="E67" s="97"/>
      <c r="F67" s="97">
        <f t="shared" si="7"/>
        <v>0</v>
      </c>
      <c r="G67" s="97"/>
      <c r="H67" s="97"/>
      <c r="I67" s="97"/>
      <c r="J67" s="97"/>
      <c r="K67" s="91"/>
      <c r="L67" s="97"/>
      <c r="M67" s="97">
        <f>F67-L67</f>
        <v>0</v>
      </c>
      <c r="N67" s="91"/>
      <c r="O67" s="91"/>
      <c r="P67" s="97"/>
      <c r="Q67" s="51"/>
      <c r="R67" s="52"/>
    </row>
    <row r="68" spans="1:18" s="11" customFormat="1" ht="34.5" customHeight="1" x14ac:dyDescent="0.25">
      <c r="A68" s="10"/>
      <c r="B68" s="77" t="s">
        <v>104</v>
      </c>
      <c r="C68" s="24"/>
      <c r="D68" s="97"/>
      <c r="E68" s="97"/>
      <c r="F68" s="97">
        <f t="shared" si="7"/>
        <v>0</v>
      </c>
      <c r="G68" s="97"/>
      <c r="H68" s="97"/>
      <c r="I68" s="97"/>
      <c r="J68" s="97"/>
      <c r="K68" s="91"/>
      <c r="L68" s="97"/>
      <c r="M68" s="97">
        <f>F68-L68</f>
        <v>0</v>
      </c>
      <c r="N68" s="91"/>
      <c r="O68" s="91"/>
      <c r="P68" s="97">
        <f>P56</f>
        <v>561.92399999999998</v>
      </c>
      <c r="Q68" s="51">
        <f>F68-P68</f>
        <v>-561.92399999999998</v>
      </c>
      <c r="R68" s="52"/>
    </row>
    <row r="69" spans="1:18" s="11" customFormat="1" ht="33.75" customHeight="1" x14ac:dyDescent="0.25">
      <c r="A69" s="10"/>
      <c r="B69" s="77" t="s">
        <v>67</v>
      </c>
      <c r="C69" s="24"/>
      <c r="D69" s="97">
        <f>D70+D71</f>
        <v>620318.51</v>
      </c>
      <c r="E69" s="97">
        <f>E70+E71</f>
        <v>690221.15300000005</v>
      </c>
      <c r="F69" s="97">
        <f t="shared" si="7"/>
        <v>155715.80800000002</v>
      </c>
      <c r="G69" s="97">
        <f t="shared" ref="G69:H69" si="49">G70+G71</f>
        <v>77177.726999999999</v>
      </c>
      <c r="H69" s="97">
        <f t="shared" si="49"/>
        <v>78538.081000000006</v>
      </c>
      <c r="I69" s="97">
        <f>I70+I71</f>
        <v>155900.86900000001</v>
      </c>
      <c r="J69" s="97">
        <f>F69-I69</f>
        <v>-185.06099999998696</v>
      </c>
      <c r="K69" s="91">
        <f>F69/I69*100</f>
        <v>99.881295722604349</v>
      </c>
      <c r="L69" s="97">
        <f>L70+L71</f>
        <v>155900.86900000001</v>
      </c>
      <c r="M69" s="97">
        <f>F69-L69</f>
        <v>-185.06099999998696</v>
      </c>
      <c r="N69" s="91">
        <f>F69/L69*100</f>
        <v>99.881295722604349</v>
      </c>
      <c r="O69" s="91">
        <f>F69/E69*100</f>
        <v>22.560277575265793</v>
      </c>
      <c r="P69" s="97">
        <f>P70+P71</f>
        <v>131142.49100000001</v>
      </c>
      <c r="Q69" s="51">
        <f>F69-P69</f>
        <v>24573.31700000001</v>
      </c>
      <c r="R69" s="52">
        <f>F69/P69*100</f>
        <v>118.7378757354853</v>
      </c>
    </row>
    <row r="70" spans="1:18" s="6" customFormat="1" ht="33.75" customHeight="1" x14ac:dyDescent="0.25">
      <c r="A70" s="12"/>
      <c r="B70" s="15" t="s">
        <v>94</v>
      </c>
      <c r="C70" s="15"/>
      <c r="D70" s="106">
        <f>D52</f>
        <v>599998.4</v>
      </c>
      <c r="E70" s="106">
        <f>E52+E53+E55+E54</f>
        <v>666174.9</v>
      </c>
      <c r="F70" s="106">
        <f t="shared" si="7"/>
        <v>150411</v>
      </c>
      <c r="G70" s="106">
        <f t="shared" ref="G70:H70" si="50">G52+G53+G55+G54</f>
        <v>75041.2</v>
      </c>
      <c r="H70" s="106">
        <f t="shared" si="50"/>
        <v>75369.8</v>
      </c>
      <c r="I70" s="106">
        <f>I52+I53+I55+I54</f>
        <v>150411</v>
      </c>
      <c r="J70" s="106">
        <f>F70-I70</f>
        <v>0</v>
      </c>
      <c r="K70" s="95">
        <f>F70/I70*100</f>
        <v>100</v>
      </c>
      <c r="L70" s="106">
        <f>L52+L53+L55+L54</f>
        <v>150411</v>
      </c>
      <c r="M70" s="106">
        <f>F70-L70</f>
        <v>0</v>
      </c>
      <c r="N70" s="95">
        <f>F70/L70*100</f>
        <v>100</v>
      </c>
      <c r="O70" s="95">
        <f>F70/E70*100</f>
        <v>22.578304886599597</v>
      </c>
      <c r="P70" s="106">
        <f>P52</f>
        <v>127610.70000000001</v>
      </c>
      <c r="Q70" s="69">
        <f>F70-P70</f>
        <v>22800.299999999988</v>
      </c>
      <c r="R70" s="70">
        <f>F70/P70*100</f>
        <v>117.86707540982064</v>
      </c>
    </row>
    <row r="71" spans="1:18" s="6" customFormat="1" ht="33.75" customHeight="1" x14ac:dyDescent="0.25">
      <c r="A71" s="12"/>
      <c r="B71" s="85" t="s">
        <v>93</v>
      </c>
      <c r="C71" s="15"/>
      <c r="D71" s="106">
        <f>D57+D59</f>
        <v>20320.11</v>
      </c>
      <c r="E71" s="106">
        <f>E57+E59+E58</f>
        <v>24046.253000000001</v>
      </c>
      <c r="F71" s="106">
        <f t="shared" si="7"/>
        <v>5304.808</v>
      </c>
      <c r="G71" s="106">
        <f t="shared" ref="G71:H71" si="51">G57+G59+G58</f>
        <v>2136.527</v>
      </c>
      <c r="H71" s="106">
        <f t="shared" si="51"/>
        <v>3168.2809999999999</v>
      </c>
      <c r="I71" s="106">
        <f>I57+I59+I58</f>
        <v>5489.8689999999997</v>
      </c>
      <c r="J71" s="106">
        <f>F71-I71</f>
        <v>-185.06099999999969</v>
      </c>
      <c r="K71" s="95">
        <f>F71/I71*100</f>
        <v>96.629045246799151</v>
      </c>
      <c r="L71" s="106">
        <f>L57+L59+L58</f>
        <v>5489.8689999999997</v>
      </c>
      <c r="M71" s="106">
        <f>F71-L71</f>
        <v>-185.06099999999969</v>
      </c>
      <c r="N71" s="95">
        <f>F71/L71*100</f>
        <v>96.629045246799151</v>
      </c>
      <c r="O71" s="95">
        <f>F71/E71*100</f>
        <v>22.060850811143006</v>
      </c>
      <c r="P71" s="106">
        <f>P57+P59</f>
        <v>3531.7909999999997</v>
      </c>
      <c r="Q71" s="69">
        <f>F71-P71</f>
        <v>1773.0170000000003</v>
      </c>
      <c r="R71" s="70">
        <f>F71/P71*100</f>
        <v>150.20163990451306</v>
      </c>
    </row>
    <row r="72" spans="1:18" s="6" customFormat="1" ht="23.25" x14ac:dyDescent="0.25">
      <c r="A72" s="12"/>
      <c r="B72" s="34"/>
      <c r="C72" s="15"/>
      <c r="D72" s="106"/>
      <c r="E72" s="106"/>
      <c r="F72" s="106"/>
      <c r="G72" s="106"/>
      <c r="H72" s="106"/>
      <c r="I72" s="106"/>
      <c r="J72" s="106"/>
      <c r="K72" s="95"/>
      <c r="L72" s="106"/>
      <c r="M72" s="106"/>
      <c r="N72" s="95"/>
      <c r="O72" s="95"/>
      <c r="P72" s="106"/>
      <c r="Q72" s="69"/>
      <c r="R72" s="70"/>
    </row>
    <row r="73" spans="1:18" s="151" customFormat="1" ht="38.25" customHeight="1" x14ac:dyDescent="0.3">
      <c r="A73" s="144"/>
      <c r="B73" s="145" t="s">
        <v>28</v>
      </c>
      <c r="C73" s="146"/>
      <c r="D73" s="147">
        <f>D65+D51</f>
        <v>6869621.5879999986</v>
      </c>
      <c r="E73" s="147">
        <f>E65+E51</f>
        <v>6939524.2309999987</v>
      </c>
      <c r="F73" s="147">
        <f t="shared" ref="F73" si="52">SUM(G73:H73)</f>
        <v>1203421.037</v>
      </c>
      <c r="G73" s="147">
        <f t="shared" ref="G73:H73" si="53">G65+G51</f>
        <v>585256.43299999996</v>
      </c>
      <c r="H73" s="147">
        <f t="shared" si="53"/>
        <v>618164.60400000017</v>
      </c>
      <c r="I73" s="147">
        <f>I65+I51</f>
        <v>993394.5689999999</v>
      </c>
      <c r="J73" s="147">
        <f>F73-I73</f>
        <v>210026.46800000011</v>
      </c>
      <c r="K73" s="148">
        <f>F73/I73*100</f>
        <v>121.14230080917628</v>
      </c>
      <c r="L73" s="147">
        <f>L65+L51</f>
        <v>1197451.382</v>
      </c>
      <c r="M73" s="147">
        <f>F73-L73</f>
        <v>5969.6550000000279</v>
      </c>
      <c r="N73" s="148">
        <f>F73/L73*100</f>
        <v>100.49853005222053</v>
      </c>
      <c r="O73" s="148">
        <f>F73/E73*100</f>
        <v>17.341549606875351</v>
      </c>
      <c r="P73" s="147">
        <f>P65+P51</f>
        <v>1003939.7690000002</v>
      </c>
      <c r="Q73" s="149">
        <f>F73-P73</f>
        <v>199481.26799999981</v>
      </c>
      <c r="R73" s="150">
        <f>F73/P73*100</f>
        <v>119.86984420377114</v>
      </c>
    </row>
    <row r="74" spans="1:18" s="8" customFormat="1" ht="20.25" customHeight="1" x14ac:dyDescent="0.25">
      <c r="A74" s="127" t="s">
        <v>9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9"/>
    </row>
    <row r="75" spans="1:18" s="39" customFormat="1" ht="39.75" customHeight="1" x14ac:dyDescent="0.3">
      <c r="A75" s="22">
        <v>1</v>
      </c>
      <c r="B75" s="38" t="s">
        <v>12</v>
      </c>
      <c r="C75" s="23" t="s">
        <v>21</v>
      </c>
      <c r="D75" s="105">
        <f>D76+D77</f>
        <v>101295.21400000001</v>
      </c>
      <c r="E75" s="105">
        <f>E76+E77</f>
        <v>101295.21400000001</v>
      </c>
      <c r="F75" s="101">
        <f>SUM(G75:H75)</f>
        <v>31185.263999999996</v>
      </c>
      <c r="G75" s="101">
        <f t="shared" ref="G75:H75" si="54">G76+G77</f>
        <v>12555.956</v>
      </c>
      <c r="H75" s="101">
        <f t="shared" si="54"/>
        <v>18629.307999999997</v>
      </c>
      <c r="I75" s="101">
        <f>I76+I77</f>
        <v>16882.536</v>
      </c>
      <c r="J75" s="101">
        <f>F75-I75</f>
        <v>14302.727999999996</v>
      </c>
      <c r="K75" s="109">
        <f>F75/I75*100</f>
        <v>184.71907301130585</v>
      </c>
      <c r="L75" s="101">
        <f>L76</f>
        <v>16882.535666666667</v>
      </c>
      <c r="M75" s="101">
        <f>F75-L75</f>
        <v>14302.728333333329</v>
      </c>
      <c r="N75" s="109">
        <f>F75/L75*100</f>
        <v>184.71907665844901</v>
      </c>
      <c r="O75" s="109">
        <f>F75/E75*100</f>
        <v>30.786512776408166</v>
      </c>
      <c r="P75" s="101">
        <f t="shared" ref="P75" si="55">P76+P77</f>
        <v>31988.011000000002</v>
      </c>
      <c r="Q75" s="102">
        <f t="shared" ref="Q75:Q94" si="56">F75-P75</f>
        <v>-802.74700000000666</v>
      </c>
      <c r="R75" s="103">
        <f>F75/P75*100</f>
        <v>97.490475415930035</v>
      </c>
    </row>
    <row r="76" spans="1:18" s="41" customFormat="1" ht="39" x14ac:dyDescent="0.3">
      <c r="A76" s="32" t="s">
        <v>109</v>
      </c>
      <c r="B76" s="60" t="s">
        <v>105</v>
      </c>
      <c r="C76" s="15" t="s">
        <v>106</v>
      </c>
      <c r="D76" s="106">
        <v>101295.21400000001</v>
      </c>
      <c r="E76" s="106">
        <v>101295.21400000001</v>
      </c>
      <c r="F76" s="104">
        <f t="shared" ref="F76:F110" si="57">SUM(G76:H76)</f>
        <v>21336.953999999998</v>
      </c>
      <c r="G76" s="104">
        <v>8700.8240000000005</v>
      </c>
      <c r="H76" s="104">
        <v>12636.13</v>
      </c>
      <c r="I76" s="104">
        <v>16882.536</v>
      </c>
      <c r="J76" s="104">
        <f>F76-I76</f>
        <v>4454.4179999999978</v>
      </c>
      <c r="K76" s="93">
        <f>F76/I76*100</f>
        <v>126.38476825993439</v>
      </c>
      <c r="L76" s="104">
        <f>E76/12*2</f>
        <v>16882.535666666667</v>
      </c>
      <c r="M76" s="104">
        <f>F76-L76</f>
        <v>4454.4183333333312</v>
      </c>
      <c r="N76" s="93">
        <f>F76/L76*100</f>
        <v>126.38477075530932</v>
      </c>
      <c r="O76" s="93">
        <f>F76/E76*100</f>
        <v>21.064128459218217</v>
      </c>
      <c r="P76" s="104">
        <v>15041.666000000001</v>
      </c>
      <c r="Q76" s="69">
        <f t="shared" si="56"/>
        <v>6295.2879999999968</v>
      </c>
      <c r="R76" s="70">
        <f>F76/P76*100</f>
        <v>141.85233204885679</v>
      </c>
    </row>
    <row r="77" spans="1:18" s="41" customFormat="1" ht="33.75" customHeight="1" x14ac:dyDescent="0.3">
      <c r="A77" s="32" t="s">
        <v>110</v>
      </c>
      <c r="B77" s="60" t="s">
        <v>107</v>
      </c>
      <c r="C77" s="15" t="s">
        <v>108</v>
      </c>
      <c r="D77" s="106">
        <v>0</v>
      </c>
      <c r="E77" s="106">
        <v>0</v>
      </c>
      <c r="F77" s="104">
        <f t="shared" si="57"/>
        <v>9848.31</v>
      </c>
      <c r="G77" s="104">
        <v>3855.1320000000001</v>
      </c>
      <c r="H77" s="104">
        <v>5993.1779999999999</v>
      </c>
      <c r="I77" s="104">
        <v>0</v>
      </c>
      <c r="J77" s="104">
        <f>F77-I77</f>
        <v>9848.31</v>
      </c>
      <c r="K77" s="93"/>
      <c r="L77" s="104"/>
      <c r="M77" s="104">
        <f>F77-L77</f>
        <v>9848.31</v>
      </c>
      <c r="N77" s="93"/>
      <c r="O77" s="93"/>
      <c r="P77" s="104">
        <v>16946.345000000001</v>
      </c>
      <c r="Q77" s="69">
        <f t="shared" si="56"/>
        <v>-7098.0350000000017</v>
      </c>
      <c r="R77" s="70">
        <f>F77/P77*100</f>
        <v>58.114655402094073</v>
      </c>
    </row>
    <row r="78" spans="1:18" s="39" customFormat="1" ht="39" x14ac:dyDescent="0.3">
      <c r="A78" s="22">
        <v>2</v>
      </c>
      <c r="B78" s="68" t="s">
        <v>179</v>
      </c>
      <c r="C78" s="23" t="s">
        <v>180</v>
      </c>
      <c r="D78" s="105"/>
      <c r="E78" s="105"/>
      <c r="F78" s="101">
        <f t="shared" si="57"/>
        <v>0</v>
      </c>
      <c r="G78" s="101"/>
      <c r="H78" s="101"/>
      <c r="I78" s="101"/>
      <c r="J78" s="101"/>
      <c r="K78" s="109"/>
      <c r="L78" s="101"/>
      <c r="M78" s="101"/>
      <c r="N78" s="109"/>
      <c r="O78" s="109"/>
      <c r="P78" s="101">
        <v>1.2999999999999999E-2</v>
      </c>
      <c r="Q78" s="102">
        <f t="shared" si="56"/>
        <v>-1.2999999999999999E-2</v>
      </c>
      <c r="R78" s="103"/>
    </row>
    <row r="79" spans="1:18" s="39" customFormat="1" ht="37.5" customHeight="1" x14ac:dyDescent="0.3">
      <c r="A79" s="22">
        <v>3</v>
      </c>
      <c r="B79" s="68" t="s">
        <v>32</v>
      </c>
      <c r="C79" s="23" t="s">
        <v>31</v>
      </c>
      <c r="D79" s="105">
        <v>4040</v>
      </c>
      <c r="E79" s="105">
        <v>4040</v>
      </c>
      <c r="F79" s="101">
        <f t="shared" si="57"/>
        <v>1125.672</v>
      </c>
      <c r="G79" s="101">
        <v>442.51100000000002</v>
      </c>
      <c r="H79" s="101">
        <v>683.16099999999994</v>
      </c>
      <c r="I79" s="101">
        <v>1121.48</v>
      </c>
      <c r="J79" s="101">
        <f t="shared" ref="J79:J94" si="58">F79-I79</f>
        <v>4.1920000000000073</v>
      </c>
      <c r="K79" s="109">
        <f>F79/I79*100</f>
        <v>100.37379177515426</v>
      </c>
      <c r="L79" s="101">
        <f t="shared" ref="L79:L80" si="59">E79/12*2</f>
        <v>673.33333333333337</v>
      </c>
      <c r="M79" s="101">
        <f t="shared" ref="M79:M94" si="60">F79-L79</f>
        <v>452.33866666666665</v>
      </c>
      <c r="N79" s="109">
        <f>F79/L79*100</f>
        <v>167.17900990099008</v>
      </c>
      <c r="O79" s="109">
        <f>F79/E79*100</f>
        <v>27.863168316831683</v>
      </c>
      <c r="P79" s="101">
        <v>915.14700000000005</v>
      </c>
      <c r="Q79" s="102">
        <f t="shared" si="56"/>
        <v>210.52499999999998</v>
      </c>
      <c r="R79" s="103">
        <f>F79/P79*100</f>
        <v>123.00450091624624</v>
      </c>
    </row>
    <row r="80" spans="1:18" s="39" customFormat="1" ht="58.5" x14ac:dyDescent="0.3">
      <c r="A80" s="22">
        <f>A79+1</f>
        <v>4</v>
      </c>
      <c r="B80" s="38" t="s">
        <v>26</v>
      </c>
      <c r="C80" s="23" t="s">
        <v>25</v>
      </c>
      <c r="D80" s="105">
        <v>55</v>
      </c>
      <c r="E80" s="105">
        <v>55</v>
      </c>
      <c r="F80" s="101">
        <f t="shared" si="57"/>
        <v>2.2360000000000002</v>
      </c>
      <c r="G80" s="101">
        <v>0</v>
      </c>
      <c r="H80" s="101">
        <v>2.2360000000000002</v>
      </c>
      <c r="I80" s="101">
        <v>2.2360000000000002</v>
      </c>
      <c r="J80" s="101">
        <f t="shared" si="58"/>
        <v>0</v>
      </c>
      <c r="K80" s="109">
        <f>F80/I80*100</f>
        <v>100</v>
      </c>
      <c r="L80" s="101">
        <f t="shared" si="59"/>
        <v>9.1666666666666661</v>
      </c>
      <c r="M80" s="101">
        <f t="shared" si="60"/>
        <v>-6.9306666666666654</v>
      </c>
      <c r="N80" s="109">
        <f>F80/L80*100</f>
        <v>24.392727272727278</v>
      </c>
      <c r="O80" s="109">
        <f>F80/E80*100</f>
        <v>4.0654545454545454</v>
      </c>
      <c r="P80" s="101">
        <v>286.39699999999999</v>
      </c>
      <c r="Q80" s="102">
        <f t="shared" si="56"/>
        <v>-284.161</v>
      </c>
      <c r="R80" s="103"/>
    </row>
    <row r="81" spans="1:18" s="28" customFormat="1" ht="31.5" customHeight="1" x14ac:dyDescent="0.3">
      <c r="A81" s="10">
        <f t="shared" ref="A81" si="61">A80+1</f>
        <v>5</v>
      </c>
      <c r="B81" s="14" t="s">
        <v>10</v>
      </c>
      <c r="C81" s="7"/>
      <c r="D81" s="97">
        <f>SUM(D82:D84)</f>
        <v>52024</v>
      </c>
      <c r="E81" s="97">
        <f>SUM(E82:E84)</f>
        <v>52024</v>
      </c>
      <c r="F81" s="97">
        <f t="shared" si="57"/>
        <v>18527.464</v>
      </c>
      <c r="G81" s="97">
        <f>SUM(G82:G84)</f>
        <v>7105.0060000000003</v>
      </c>
      <c r="H81" s="97">
        <f>SUM(H82:H84)</f>
        <v>11422.458000000001</v>
      </c>
      <c r="I81" s="97">
        <f>SUM(I82:I84)</f>
        <v>14050</v>
      </c>
      <c r="J81" s="97">
        <f t="shared" si="58"/>
        <v>4477.4639999999999</v>
      </c>
      <c r="K81" s="91">
        <f>F81/I81*100</f>
        <v>131.86807117437723</v>
      </c>
      <c r="L81" s="97">
        <f>SUM(L82:L84)</f>
        <v>8670.6666666666661</v>
      </c>
      <c r="M81" s="97">
        <f t="shared" si="60"/>
        <v>9856.7973333333339</v>
      </c>
      <c r="N81" s="91">
        <f>F81/L81*100</f>
        <v>213.67980931877594</v>
      </c>
      <c r="O81" s="91">
        <f>F81/E81*100</f>
        <v>35.613301553129325</v>
      </c>
      <c r="P81" s="97">
        <f>SUM(P82:P84)</f>
        <v>35570.555999999997</v>
      </c>
      <c r="Q81" s="51">
        <f t="shared" si="56"/>
        <v>-17043.091999999997</v>
      </c>
      <c r="R81" s="52">
        <f>F81/P81*100</f>
        <v>52.086517849200895</v>
      </c>
    </row>
    <row r="82" spans="1:18" s="41" customFormat="1" ht="45" customHeight="1" x14ac:dyDescent="0.3">
      <c r="A82" s="12" t="s">
        <v>155</v>
      </c>
      <c r="B82" s="60" t="s">
        <v>125</v>
      </c>
      <c r="C82" s="15" t="s">
        <v>45</v>
      </c>
      <c r="D82" s="106">
        <v>0</v>
      </c>
      <c r="E82" s="106">
        <v>0</v>
      </c>
      <c r="F82" s="104">
        <f t="shared" si="57"/>
        <v>0</v>
      </c>
      <c r="G82" s="104">
        <v>0</v>
      </c>
      <c r="H82" s="104"/>
      <c r="I82" s="104">
        <v>0</v>
      </c>
      <c r="J82" s="104">
        <f t="shared" si="58"/>
        <v>0</v>
      </c>
      <c r="K82" s="93"/>
      <c r="L82" s="104">
        <f>E82/12*1</f>
        <v>0</v>
      </c>
      <c r="M82" s="104">
        <f t="shared" si="60"/>
        <v>0</v>
      </c>
      <c r="N82" s="93"/>
      <c r="O82" s="93"/>
      <c r="P82" s="104">
        <v>48</v>
      </c>
      <c r="Q82" s="69">
        <f t="shared" si="56"/>
        <v>-48</v>
      </c>
      <c r="R82" s="70">
        <f>F82/P82*100</f>
        <v>0</v>
      </c>
    </row>
    <row r="83" spans="1:18" s="41" customFormat="1" ht="39.75" customHeight="1" x14ac:dyDescent="0.3">
      <c r="A83" s="12" t="s">
        <v>156</v>
      </c>
      <c r="B83" s="60" t="s">
        <v>37</v>
      </c>
      <c r="C83" s="15" t="s">
        <v>22</v>
      </c>
      <c r="D83" s="106">
        <v>4024</v>
      </c>
      <c r="E83" s="106">
        <v>4024</v>
      </c>
      <c r="F83" s="104">
        <f t="shared" si="57"/>
        <v>0</v>
      </c>
      <c r="G83" s="104">
        <v>0</v>
      </c>
      <c r="H83" s="104"/>
      <c r="I83" s="104">
        <v>0</v>
      </c>
      <c r="J83" s="104">
        <f t="shared" si="58"/>
        <v>0</v>
      </c>
      <c r="K83" s="93"/>
      <c r="L83" s="104">
        <f t="shared" ref="L83:L85" si="62">E83/12*2</f>
        <v>670.66666666666663</v>
      </c>
      <c r="M83" s="104">
        <f t="shared" si="60"/>
        <v>-670.66666666666663</v>
      </c>
      <c r="N83" s="93">
        <f>F83/L83*100</f>
        <v>0</v>
      </c>
      <c r="O83" s="93">
        <f>F83/E83*100</f>
        <v>0</v>
      </c>
      <c r="P83" s="104">
        <v>9.6319999999999997</v>
      </c>
      <c r="Q83" s="69">
        <f t="shared" si="56"/>
        <v>-9.6319999999999997</v>
      </c>
      <c r="R83" s="70"/>
    </row>
    <row r="84" spans="1:18" s="40" customFormat="1" ht="42.75" customHeight="1" x14ac:dyDescent="0.3">
      <c r="A84" s="12" t="s">
        <v>157</v>
      </c>
      <c r="B84" s="34" t="s">
        <v>62</v>
      </c>
      <c r="C84" s="15" t="s">
        <v>43</v>
      </c>
      <c r="D84" s="106">
        <v>48000</v>
      </c>
      <c r="E84" s="106">
        <v>48000</v>
      </c>
      <c r="F84" s="106">
        <f t="shared" si="57"/>
        <v>18527.464</v>
      </c>
      <c r="G84" s="106">
        <v>7105.0060000000003</v>
      </c>
      <c r="H84" s="106">
        <v>11422.458000000001</v>
      </c>
      <c r="I84" s="106">
        <v>14050</v>
      </c>
      <c r="J84" s="106">
        <f t="shared" si="58"/>
        <v>4477.4639999999999</v>
      </c>
      <c r="K84" s="95">
        <f>F84/I84*100</f>
        <v>131.86807117437723</v>
      </c>
      <c r="L84" s="106">
        <f t="shared" si="62"/>
        <v>8000</v>
      </c>
      <c r="M84" s="106">
        <f t="shared" si="60"/>
        <v>10527.464</v>
      </c>
      <c r="N84" s="95">
        <f>F84/L84*100</f>
        <v>231.59329999999997</v>
      </c>
      <c r="O84" s="95">
        <f>F84/E84*100</f>
        <v>38.598883333333333</v>
      </c>
      <c r="P84" s="106">
        <v>35512.923999999999</v>
      </c>
      <c r="Q84" s="69">
        <f t="shared" si="56"/>
        <v>-16985.46</v>
      </c>
      <c r="R84" s="70">
        <f>F84/P84*100</f>
        <v>52.171046236575734</v>
      </c>
    </row>
    <row r="85" spans="1:18" s="39" customFormat="1" ht="36" customHeight="1" x14ac:dyDescent="0.3">
      <c r="A85" s="22">
        <v>6</v>
      </c>
      <c r="B85" s="68" t="s">
        <v>11</v>
      </c>
      <c r="C85" s="23" t="s">
        <v>23</v>
      </c>
      <c r="D85" s="105">
        <v>11615.2</v>
      </c>
      <c r="E85" s="105">
        <v>11615.2</v>
      </c>
      <c r="F85" s="101">
        <f t="shared" si="57"/>
        <v>1489.0329999999999</v>
      </c>
      <c r="G85" s="101">
        <v>1070.626</v>
      </c>
      <c r="H85" s="101">
        <v>418.40699999999998</v>
      </c>
      <c r="I85" s="101">
        <v>1388</v>
      </c>
      <c r="J85" s="101">
        <f t="shared" si="58"/>
        <v>101.0329999999999</v>
      </c>
      <c r="K85" s="109">
        <f>F85/I85*100</f>
        <v>107.27903458213255</v>
      </c>
      <c r="L85" s="101">
        <f t="shared" si="62"/>
        <v>1935.8666666666668</v>
      </c>
      <c r="M85" s="101">
        <f t="shared" si="60"/>
        <v>-446.83366666666689</v>
      </c>
      <c r="N85" s="109">
        <f>F85/L85*100</f>
        <v>76.918158964115975</v>
      </c>
      <c r="O85" s="109">
        <f>F85/E85*100</f>
        <v>12.819693160685997</v>
      </c>
      <c r="P85" s="101">
        <v>1708.1509999999998</v>
      </c>
      <c r="Q85" s="102">
        <f t="shared" si="56"/>
        <v>-219.11799999999994</v>
      </c>
      <c r="R85" s="103">
        <f>F85/P85*100</f>
        <v>87.172211356021805</v>
      </c>
    </row>
    <row r="86" spans="1:18" s="154" customFormat="1" ht="35.25" customHeight="1" x14ac:dyDescent="0.3">
      <c r="A86" s="152"/>
      <c r="B86" s="153" t="s">
        <v>146</v>
      </c>
      <c r="C86" s="35"/>
      <c r="D86" s="97">
        <f>D75+D79+D80+D82+D83+D84+D85</f>
        <v>169029.41400000002</v>
      </c>
      <c r="E86" s="97">
        <f>E75+E79+E80+E82+E83+E84+E85</f>
        <v>169029.41400000002</v>
      </c>
      <c r="F86" s="97">
        <f t="shared" si="57"/>
        <v>52329.669000000002</v>
      </c>
      <c r="G86" s="97">
        <f>G75+G79+G80+G82+G83+G84+G85</f>
        <v>21174.099000000002</v>
      </c>
      <c r="H86" s="97">
        <f>H75+H79+H80+H82+H83+H84+H85</f>
        <v>31155.57</v>
      </c>
      <c r="I86" s="97">
        <f>I75+I79+I80+I82+I83+I84+I85</f>
        <v>33444.252</v>
      </c>
      <c r="J86" s="97">
        <f t="shared" si="58"/>
        <v>18885.417000000001</v>
      </c>
      <c r="K86" s="91">
        <f>F86/I86*100</f>
        <v>156.46834918000258</v>
      </c>
      <c r="L86" s="97">
        <f>L75+L79+L80+L82+L83+L84+L85</f>
        <v>28171.569000000003</v>
      </c>
      <c r="M86" s="97">
        <f t="shared" si="60"/>
        <v>24158.1</v>
      </c>
      <c r="N86" s="91">
        <f>F86/L86*100</f>
        <v>185.75347720249448</v>
      </c>
      <c r="O86" s="91">
        <f>F86/E86*100</f>
        <v>30.958912867082411</v>
      </c>
      <c r="P86" s="97">
        <f>P75+P79+P80+P82+P83+P84+P85+P78</f>
        <v>70468.275000000009</v>
      </c>
      <c r="Q86" s="51">
        <f t="shared" si="56"/>
        <v>-18138.606000000007</v>
      </c>
      <c r="R86" s="52">
        <f>F86/P86*100</f>
        <v>74.259897805076108</v>
      </c>
    </row>
    <row r="87" spans="1:18" s="25" customFormat="1" ht="78" x14ac:dyDescent="0.25">
      <c r="A87" s="22">
        <v>1</v>
      </c>
      <c r="B87" s="38" t="s">
        <v>140</v>
      </c>
      <c r="C87" s="23" t="s">
        <v>66</v>
      </c>
      <c r="D87" s="105"/>
      <c r="E87" s="105"/>
      <c r="F87" s="105">
        <f t="shared" si="57"/>
        <v>0</v>
      </c>
      <c r="G87" s="105"/>
      <c r="H87" s="105"/>
      <c r="I87" s="105"/>
      <c r="J87" s="105">
        <f t="shared" si="58"/>
        <v>0</v>
      </c>
      <c r="K87" s="71"/>
      <c r="L87" s="105">
        <f>I87</f>
        <v>0</v>
      </c>
      <c r="M87" s="105">
        <f t="shared" si="60"/>
        <v>0</v>
      </c>
      <c r="N87" s="71"/>
      <c r="O87" s="71"/>
      <c r="P87" s="105">
        <v>0</v>
      </c>
      <c r="Q87" s="102">
        <f t="shared" si="56"/>
        <v>0</v>
      </c>
      <c r="R87" s="103"/>
    </row>
    <row r="88" spans="1:18" s="25" customFormat="1" ht="48" customHeight="1" x14ac:dyDescent="0.25">
      <c r="A88" s="22">
        <f>A87+1</f>
        <v>2</v>
      </c>
      <c r="B88" s="38" t="s">
        <v>181</v>
      </c>
      <c r="C88" s="23" t="s">
        <v>182</v>
      </c>
      <c r="D88" s="105"/>
      <c r="E88" s="105"/>
      <c r="F88" s="105">
        <f t="shared" si="57"/>
        <v>0</v>
      </c>
      <c r="G88" s="105"/>
      <c r="H88" s="105"/>
      <c r="I88" s="105"/>
      <c r="J88" s="105"/>
      <c r="K88" s="71"/>
      <c r="L88" s="105"/>
      <c r="M88" s="105"/>
      <c r="N88" s="71"/>
      <c r="O88" s="71"/>
      <c r="P88" s="105">
        <v>10260.334000000001</v>
      </c>
      <c r="Q88" s="102">
        <f t="shared" si="56"/>
        <v>-10260.334000000001</v>
      </c>
      <c r="R88" s="103"/>
    </row>
    <row r="89" spans="1:18" s="25" customFormat="1" ht="48" customHeight="1" x14ac:dyDescent="0.25">
      <c r="A89" s="22">
        <f>A88+1</f>
        <v>3</v>
      </c>
      <c r="B89" s="38" t="s">
        <v>152</v>
      </c>
      <c r="C89" s="23" t="s">
        <v>153</v>
      </c>
      <c r="D89" s="105"/>
      <c r="E89" s="105"/>
      <c r="F89" s="105">
        <f t="shared" si="57"/>
        <v>0</v>
      </c>
      <c r="G89" s="105"/>
      <c r="H89" s="105"/>
      <c r="I89" s="105"/>
      <c r="J89" s="105">
        <f t="shared" si="58"/>
        <v>0</v>
      </c>
      <c r="K89" s="71"/>
      <c r="L89" s="105">
        <f>I89</f>
        <v>0</v>
      </c>
      <c r="M89" s="105">
        <f t="shared" si="60"/>
        <v>0</v>
      </c>
      <c r="N89" s="71"/>
      <c r="O89" s="71"/>
      <c r="P89" s="105">
        <v>24369.561000000002</v>
      </c>
      <c r="Q89" s="102">
        <f t="shared" si="56"/>
        <v>-24369.561000000002</v>
      </c>
      <c r="R89" s="103"/>
    </row>
    <row r="90" spans="1:18" s="36" customFormat="1" ht="38.25" customHeight="1" x14ac:dyDescent="0.3">
      <c r="A90" s="142"/>
      <c r="B90" s="37" t="s">
        <v>27</v>
      </c>
      <c r="C90" s="35"/>
      <c r="D90" s="97">
        <f>D91+D94</f>
        <v>0</v>
      </c>
      <c r="E90" s="97">
        <f>E91+E94</f>
        <v>0</v>
      </c>
      <c r="F90" s="97">
        <f t="shared" si="57"/>
        <v>0</v>
      </c>
      <c r="G90" s="97">
        <f>G91+G94</f>
        <v>0</v>
      </c>
      <c r="H90" s="97">
        <f>H91+H94</f>
        <v>0</v>
      </c>
      <c r="I90" s="97">
        <f>I91+I94</f>
        <v>0</v>
      </c>
      <c r="J90" s="97">
        <f t="shared" si="58"/>
        <v>0</v>
      </c>
      <c r="K90" s="91"/>
      <c r="L90" s="97">
        <f>L91+L94</f>
        <v>0</v>
      </c>
      <c r="M90" s="97">
        <f t="shared" si="60"/>
        <v>0</v>
      </c>
      <c r="N90" s="91"/>
      <c r="O90" s="91"/>
      <c r="P90" s="97">
        <f>P91+P94</f>
        <v>34629.895000000004</v>
      </c>
      <c r="Q90" s="51">
        <f t="shared" si="56"/>
        <v>-34629.895000000004</v>
      </c>
      <c r="R90" s="52"/>
    </row>
    <row r="91" spans="1:18" s="92" customFormat="1" ht="36" customHeight="1" x14ac:dyDescent="0.25">
      <c r="A91" s="30"/>
      <c r="B91" s="90" t="s">
        <v>67</v>
      </c>
      <c r="C91" s="24"/>
      <c r="D91" s="97">
        <f>D92+D93</f>
        <v>0</v>
      </c>
      <c r="E91" s="97">
        <f>E92+E93</f>
        <v>0</v>
      </c>
      <c r="F91" s="97">
        <f t="shared" si="57"/>
        <v>0</v>
      </c>
      <c r="G91" s="97">
        <f>G92+G93</f>
        <v>0</v>
      </c>
      <c r="H91" s="97">
        <f>H92+H93</f>
        <v>0</v>
      </c>
      <c r="I91" s="97">
        <f>I92+I93</f>
        <v>0</v>
      </c>
      <c r="J91" s="97">
        <f t="shared" si="58"/>
        <v>0</v>
      </c>
      <c r="K91" s="91"/>
      <c r="L91" s="97">
        <f>L92+L93</f>
        <v>0</v>
      </c>
      <c r="M91" s="97">
        <f t="shared" si="60"/>
        <v>0</v>
      </c>
      <c r="N91" s="91"/>
      <c r="O91" s="91"/>
      <c r="P91" s="97">
        <f>P92+P93</f>
        <v>10260.334000000001</v>
      </c>
      <c r="Q91" s="51">
        <f t="shared" si="56"/>
        <v>-10260.334000000001</v>
      </c>
      <c r="R91" s="52"/>
    </row>
    <row r="92" spans="1:18" s="6" customFormat="1" ht="31.5" customHeight="1" x14ac:dyDescent="0.25">
      <c r="A92" s="12"/>
      <c r="B92" s="15" t="s">
        <v>94</v>
      </c>
      <c r="C92" s="15"/>
      <c r="D92" s="106">
        <f>D87</f>
        <v>0</v>
      </c>
      <c r="E92" s="106">
        <f>E87</f>
        <v>0</v>
      </c>
      <c r="F92" s="106">
        <f t="shared" si="57"/>
        <v>0</v>
      </c>
      <c r="G92" s="106">
        <f>G87</f>
        <v>0</v>
      </c>
      <c r="H92" s="106">
        <f>H87</f>
        <v>0</v>
      </c>
      <c r="I92" s="106">
        <f>I87</f>
        <v>0</v>
      </c>
      <c r="J92" s="106">
        <f t="shared" si="58"/>
        <v>0</v>
      </c>
      <c r="K92" s="95"/>
      <c r="L92" s="106">
        <f>L87</f>
        <v>0</v>
      </c>
      <c r="M92" s="106">
        <f t="shared" si="60"/>
        <v>0</v>
      </c>
      <c r="N92" s="95"/>
      <c r="O92" s="95"/>
      <c r="P92" s="106">
        <f>P87</f>
        <v>0</v>
      </c>
      <c r="Q92" s="69">
        <f t="shared" si="56"/>
        <v>0</v>
      </c>
      <c r="R92" s="70"/>
    </row>
    <row r="93" spans="1:18" s="6" customFormat="1" ht="31.5" customHeight="1" x14ac:dyDescent="0.25">
      <c r="A93" s="12"/>
      <c r="B93" s="85" t="s">
        <v>93</v>
      </c>
      <c r="C93" s="15"/>
      <c r="D93" s="106"/>
      <c r="E93" s="106"/>
      <c r="F93" s="106">
        <f t="shared" si="57"/>
        <v>0</v>
      </c>
      <c r="G93" s="106"/>
      <c r="H93" s="106"/>
      <c r="I93" s="106"/>
      <c r="J93" s="106">
        <f t="shared" si="58"/>
        <v>0</v>
      </c>
      <c r="K93" s="95"/>
      <c r="L93" s="106"/>
      <c r="M93" s="106">
        <f t="shared" si="60"/>
        <v>0</v>
      </c>
      <c r="N93" s="95"/>
      <c r="O93" s="95"/>
      <c r="P93" s="106">
        <f>P88</f>
        <v>10260.334000000001</v>
      </c>
      <c r="Q93" s="69">
        <f t="shared" si="56"/>
        <v>-10260.334000000001</v>
      </c>
      <c r="R93" s="70"/>
    </row>
    <row r="94" spans="1:18" s="92" customFormat="1" ht="43.5" customHeight="1" x14ac:dyDescent="0.25">
      <c r="A94" s="30"/>
      <c r="B94" s="90" t="s">
        <v>154</v>
      </c>
      <c r="C94" s="24"/>
      <c r="D94" s="97">
        <f>D89</f>
        <v>0</v>
      </c>
      <c r="E94" s="97">
        <f>E89</f>
        <v>0</v>
      </c>
      <c r="F94" s="97">
        <f t="shared" si="57"/>
        <v>0</v>
      </c>
      <c r="G94" s="97"/>
      <c r="H94" s="97"/>
      <c r="I94" s="97">
        <f>I89</f>
        <v>0</v>
      </c>
      <c r="J94" s="97">
        <f t="shared" si="58"/>
        <v>0</v>
      </c>
      <c r="K94" s="91"/>
      <c r="L94" s="97">
        <f>L89</f>
        <v>0</v>
      </c>
      <c r="M94" s="97">
        <f t="shared" si="60"/>
        <v>0</v>
      </c>
      <c r="N94" s="91"/>
      <c r="O94" s="91"/>
      <c r="P94" s="97">
        <f>P89</f>
        <v>24369.561000000002</v>
      </c>
      <c r="Q94" s="51">
        <f t="shared" si="56"/>
        <v>-24369.561000000002</v>
      </c>
      <c r="R94" s="52"/>
    </row>
    <row r="95" spans="1:18" s="92" customFormat="1" ht="22.5" x14ac:dyDescent="0.25">
      <c r="A95" s="30"/>
      <c r="B95" s="90"/>
      <c r="C95" s="24"/>
      <c r="D95" s="97"/>
      <c r="E95" s="97"/>
      <c r="F95" s="97">
        <f t="shared" si="57"/>
        <v>0</v>
      </c>
      <c r="G95" s="97"/>
      <c r="H95" s="97"/>
      <c r="I95" s="97"/>
      <c r="J95" s="97"/>
      <c r="K95" s="91"/>
      <c r="L95" s="97"/>
      <c r="M95" s="97"/>
      <c r="N95" s="91"/>
      <c r="O95" s="91"/>
      <c r="P95" s="97"/>
      <c r="Q95" s="51"/>
      <c r="R95" s="52"/>
    </row>
    <row r="96" spans="1:18" s="151" customFormat="1" ht="32.25" customHeight="1" x14ac:dyDescent="0.3">
      <c r="A96" s="144"/>
      <c r="B96" s="145" t="s">
        <v>42</v>
      </c>
      <c r="C96" s="155"/>
      <c r="D96" s="147">
        <f>D86+D90</f>
        <v>169029.41400000002</v>
      </c>
      <c r="E96" s="147">
        <f>E86+E90</f>
        <v>169029.41400000002</v>
      </c>
      <c r="F96" s="147">
        <f t="shared" si="57"/>
        <v>52329.669000000002</v>
      </c>
      <c r="G96" s="147">
        <f>G86+G90</f>
        <v>21174.099000000002</v>
      </c>
      <c r="H96" s="147">
        <f>H86+H90</f>
        <v>31155.57</v>
      </c>
      <c r="I96" s="147">
        <f>I86+I90</f>
        <v>33444.252</v>
      </c>
      <c r="J96" s="147">
        <f>F96-I96</f>
        <v>18885.417000000001</v>
      </c>
      <c r="K96" s="148">
        <f>F96/I96*100</f>
        <v>156.46834918000258</v>
      </c>
      <c r="L96" s="147">
        <f>L86+L90</f>
        <v>28171.569000000003</v>
      </c>
      <c r="M96" s="147">
        <f>F96-L96</f>
        <v>24158.1</v>
      </c>
      <c r="N96" s="148">
        <f>F96/L96*100</f>
        <v>185.75347720249448</v>
      </c>
      <c r="O96" s="148">
        <f>F96/E96*100</f>
        <v>30.958912867082411</v>
      </c>
      <c r="P96" s="147">
        <f>P86+P90</f>
        <v>105098.17000000001</v>
      </c>
      <c r="Q96" s="149">
        <f>F96-P96</f>
        <v>-52768.501000000011</v>
      </c>
      <c r="R96" s="150">
        <f>F96/P96*100</f>
        <v>49.791227573229861</v>
      </c>
    </row>
    <row r="97" spans="1:18" s="11" customFormat="1" ht="26.25" customHeight="1" x14ac:dyDescent="0.25">
      <c r="A97" s="130" t="s">
        <v>41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2"/>
    </row>
    <row r="98" spans="1:18" s="151" customFormat="1" ht="36" customHeight="1" x14ac:dyDescent="0.3">
      <c r="A98" s="156"/>
      <c r="B98" s="145" t="s">
        <v>148</v>
      </c>
      <c r="C98" s="155"/>
      <c r="D98" s="147">
        <f>D51+D86</f>
        <v>6418332.4919999987</v>
      </c>
      <c r="E98" s="147">
        <f>E51+E86</f>
        <v>6418332.4919999987</v>
      </c>
      <c r="F98" s="147">
        <f t="shared" si="57"/>
        <v>1100034.898</v>
      </c>
      <c r="G98" s="147">
        <f>G51+G86</f>
        <v>529252.80500000005</v>
      </c>
      <c r="H98" s="147">
        <f>H51+H86</f>
        <v>570782.09300000011</v>
      </c>
      <c r="I98" s="147">
        <f>I51+I86</f>
        <v>870937.95199999993</v>
      </c>
      <c r="J98" s="147">
        <f>F98-I98</f>
        <v>229096.94600000011</v>
      </c>
      <c r="K98" s="148">
        <f>F98/I98*100</f>
        <v>126.30462313347439</v>
      </c>
      <c r="L98" s="147">
        <f>L51+L86</f>
        <v>1069722.0819999999</v>
      </c>
      <c r="M98" s="147">
        <f>F98-L98</f>
        <v>30312.816000000108</v>
      </c>
      <c r="N98" s="148">
        <f>F98/L98*100</f>
        <v>102.83370947557948</v>
      </c>
      <c r="O98" s="148">
        <f>F98/E98*100</f>
        <v>17.138951579263249</v>
      </c>
      <c r="P98" s="147">
        <f>P51+P86</f>
        <v>942703.62900000019</v>
      </c>
      <c r="Q98" s="149">
        <f>F98-P98</f>
        <v>157331.26899999985</v>
      </c>
      <c r="R98" s="150">
        <f>F98/P98*100</f>
        <v>116.68936706723973</v>
      </c>
    </row>
    <row r="99" spans="1:18" s="28" customFormat="1" ht="22.5" hidden="1" customHeight="1" x14ac:dyDescent="0.3">
      <c r="A99" s="89"/>
      <c r="B99" s="14"/>
      <c r="C99" s="24"/>
      <c r="D99" s="97"/>
      <c r="E99" s="97"/>
      <c r="F99" s="97">
        <f t="shared" si="57"/>
        <v>0</v>
      </c>
      <c r="G99" s="97"/>
      <c r="H99" s="97"/>
      <c r="I99" s="97"/>
      <c r="J99" s="97"/>
      <c r="K99" s="91"/>
      <c r="L99" s="97"/>
      <c r="M99" s="97"/>
      <c r="N99" s="91"/>
      <c r="O99" s="91"/>
      <c r="P99" s="97"/>
      <c r="Q99" s="51"/>
      <c r="R99" s="52"/>
    </row>
    <row r="100" spans="1:18" s="116" customFormat="1" ht="32.25" hidden="1" customHeight="1" x14ac:dyDescent="0.3">
      <c r="A100" s="110"/>
      <c r="B100" s="111" t="s">
        <v>63</v>
      </c>
      <c r="C100" s="23"/>
      <c r="D100" s="112">
        <v>-531278.1</v>
      </c>
      <c r="E100" s="112">
        <v>-531278.1</v>
      </c>
      <c r="F100" s="112">
        <f t="shared" si="57"/>
        <v>-88546.4</v>
      </c>
      <c r="G100" s="112">
        <v>-44273.2</v>
      </c>
      <c r="H100" s="112">
        <v>-44273.2</v>
      </c>
      <c r="I100" s="112">
        <f>F100</f>
        <v>-88546.4</v>
      </c>
      <c r="J100" s="112">
        <f>F100-I100</f>
        <v>0</v>
      </c>
      <c r="K100" s="113">
        <f>F100/I100*100</f>
        <v>100</v>
      </c>
      <c r="L100" s="112">
        <f>L53+L89</f>
        <v>706</v>
      </c>
      <c r="M100" s="112">
        <f>F100-L100</f>
        <v>-89252.4</v>
      </c>
      <c r="N100" s="113">
        <f>F100/L100*100</f>
        <v>-12541.98300283286</v>
      </c>
      <c r="O100" s="113">
        <f>F100/E100*100</f>
        <v>16.66667607793357</v>
      </c>
      <c r="P100" s="112"/>
      <c r="Q100" s="114">
        <f>F100-P100</f>
        <v>-88546.4</v>
      </c>
      <c r="R100" s="115"/>
    </row>
    <row r="101" spans="1:18" s="28" customFormat="1" ht="22.5" hidden="1" customHeight="1" x14ac:dyDescent="0.3">
      <c r="A101" s="10"/>
      <c r="B101" s="14"/>
      <c r="C101" s="24"/>
      <c r="D101" s="97"/>
      <c r="E101" s="97"/>
      <c r="F101" s="97">
        <f t="shared" si="57"/>
        <v>0</v>
      </c>
      <c r="G101" s="97"/>
      <c r="H101" s="97"/>
      <c r="I101" s="97"/>
      <c r="J101" s="97"/>
      <c r="K101" s="91"/>
      <c r="L101" s="97"/>
      <c r="M101" s="97"/>
      <c r="N101" s="91"/>
      <c r="O101" s="91"/>
      <c r="P101" s="97"/>
      <c r="Q101" s="51"/>
      <c r="R101" s="52"/>
    </row>
    <row r="102" spans="1:18" s="28" customFormat="1" ht="22.5" customHeight="1" x14ac:dyDescent="0.3">
      <c r="A102" s="10"/>
      <c r="B102" s="14"/>
      <c r="C102" s="24"/>
      <c r="D102" s="97"/>
      <c r="E102" s="97"/>
      <c r="F102" s="97"/>
      <c r="G102" s="97"/>
      <c r="H102" s="97"/>
      <c r="I102" s="97"/>
      <c r="J102" s="97"/>
      <c r="K102" s="91"/>
      <c r="L102" s="97"/>
      <c r="M102" s="97"/>
      <c r="N102" s="91"/>
      <c r="O102" s="91"/>
      <c r="P102" s="97"/>
      <c r="Q102" s="51"/>
      <c r="R102" s="52"/>
    </row>
    <row r="103" spans="1:18" s="36" customFormat="1" ht="32.25" customHeight="1" x14ac:dyDescent="0.3">
      <c r="A103" s="142"/>
      <c r="B103" s="37" t="s">
        <v>27</v>
      </c>
      <c r="C103" s="35"/>
      <c r="D103" s="97">
        <f>D104+D105+D106+D109</f>
        <v>620318.51</v>
      </c>
      <c r="E103" s="97">
        <f>E104+E105+E106+E109</f>
        <v>690221.15300000005</v>
      </c>
      <c r="F103" s="97">
        <f t="shared" si="57"/>
        <v>155715.80800000002</v>
      </c>
      <c r="G103" s="97">
        <f>G104+G105+G106+G109</f>
        <v>77177.726999999999</v>
      </c>
      <c r="H103" s="97">
        <f>H104+H105+H106+H109</f>
        <v>78538.081000000006</v>
      </c>
      <c r="I103" s="97">
        <f>I104+I105+I106+I109</f>
        <v>155900.86900000001</v>
      </c>
      <c r="J103" s="97">
        <f t="shared" ref="J103:J110" si="63">F103-I103</f>
        <v>-185.06099999998696</v>
      </c>
      <c r="K103" s="91">
        <f>F103/I103*100</f>
        <v>99.881295722604349</v>
      </c>
      <c r="L103" s="97">
        <f>L104+L105+L106+L109</f>
        <v>155900.86900000001</v>
      </c>
      <c r="M103" s="97">
        <f t="shared" ref="M103:M110" si="64">F103-L103</f>
        <v>-185.06099999998696</v>
      </c>
      <c r="N103" s="91">
        <f>F103/L103*100</f>
        <v>99.881295722604349</v>
      </c>
      <c r="O103" s="91">
        <f>F103/E103*100</f>
        <v>22.560277575265793</v>
      </c>
      <c r="P103" s="97">
        <f>P104+P105+P106+P109</f>
        <v>166334.31</v>
      </c>
      <c r="Q103" s="51">
        <f t="shared" ref="Q103:Q110" si="65">F103-P103</f>
        <v>-10618.501999999979</v>
      </c>
      <c r="R103" s="52">
        <f>F103/P103*100</f>
        <v>93.616168546345023</v>
      </c>
    </row>
    <row r="104" spans="1:18" s="36" customFormat="1" ht="22.5" hidden="1" customHeight="1" x14ac:dyDescent="0.3">
      <c r="A104" s="78"/>
      <c r="B104" s="77" t="s">
        <v>133</v>
      </c>
      <c r="C104" s="35"/>
      <c r="D104" s="97">
        <f>D67</f>
        <v>0</v>
      </c>
      <c r="E104" s="97">
        <f>E67</f>
        <v>0</v>
      </c>
      <c r="F104" s="97">
        <f t="shared" si="57"/>
        <v>0</v>
      </c>
      <c r="G104" s="97">
        <f t="shared" ref="G104:I105" si="66">G67</f>
        <v>0</v>
      </c>
      <c r="H104" s="97">
        <f t="shared" si="66"/>
        <v>0</v>
      </c>
      <c r="I104" s="97">
        <f t="shared" si="66"/>
        <v>0</v>
      </c>
      <c r="J104" s="97">
        <f t="shared" si="63"/>
        <v>0</v>
      </c>
      <c r="K104" s="91"/>
      <c r="L104" s="97">
        <f>L67</f>
        <v>0</v>
      </c>
      <c r="M104" s="97">
        <f t="shared" si="64"/>
        <v>0</v>
      </c>
      <c r="N104" s="91"/>
      <c r="O104" s="91"/>
      <c r="P104" s="97">
        <f>P67</f>
        <v>0</v>
      </c>
      <c r="Q104" s="51">
        <f t="shared" si="65"/>
        <v>0</v>
      </c>
      <c r="R104" s="52"/>
    </row>
    <row r="105" spans="1:18" s="36" customFormat="1" ht="31.5" customHeight="1" x14ac:dyDescent="0.3">
      <c r="A105" s="78"/>
      <c r="B105" s="77" t="s">
        <v>104</v>
      </c>
      <c r="C105" s="35"/>
      <c r="D105" s="97">
        <f>D68</f>
        <v>0</v>
      </c>
      <c r="E105" s="97">
        <f>E68</f>
        <v>0</v>
      </c>
      <c r="F105" s="97">
        <f t="shared" si="57"/>
        <v>0</v>
      </c>
      <c r="G105" s="97">
        <f t="shared" si="66"/>
        <v>0</v>
      </c>
      <c r="H105" s="97">
        <f t="shared" si="66"/>
        <v>0</v>
      </c>
      <c r="I105" s="97">
        <f t="shared" si="66"/>
        <v>0</v>
      </c>
      <c r="J105" s="97">
        <f t="shared" si="63"/>
        <v>0</v>
      </c>
      <c r="K105" s="91"/>
      <c r="L105" s="97">
        <f>L68</f>
        <v>0</v>
      </c>
      <c r="M105" s="97">
        <f t="shared" si="64"/>
        <v>0</v>
      </c>
      <c r="N105" s="91"/>
      <c r="O105" s="91"/>
      <c r="P105" s="97">
        <f>P68</f>
        <v>561.92399999999998</v>
      </c>
      <c r="Q105" s="51">
        <f t="shared" si="65"/>
        <v>-561.92399999999998</v>
      </c>
      <c r="R105" s="52"/>
    </row>
    <row r="106" spans="1:18" s="36" customFormat="1" ht="31.5" customHeight="1" x14ac:dyDescent="0.3">
      <c r="A106" s="78"/>
      <c r="B106" s="37" t="s">
        <v>67</v>
      </c>
      <c r="C106" s="35"/>
      <c r="D106" s="97">
        <f>D107+D108</f>
        <v>620318.51</v>
      </c>
      <c r="E106" s="97">
        <f>E107+E108</f>
        <v>690221.15300000005</v>
      </c>
      <c r="F106" s="97">
        <f t="shared" si="57"/>
        <v>155715.80800000002</v>
      </c>
      <c r="G106" s="97">
        <f t="shared" ref="G106:I106" si="67">G107+G108</f>
        <v>77177.726999999999</v>
      </c>
      <c r="H106" s="97">
        <f t="shared" ref="H106" si="68">H107+H108</f>
        <v>78538.081000000006</v>
      </c>
      <c r="I106" s="97">
        <f t="shared" si="67"/>
        <v>155900.86900000001</v>
      </c>
      <c r="J106" s="97">
        <f t="shared" si="63"/>
        <v>-185.06099999998696</v>
      </c>
      <c r="K106" s="91">
        <f>F106/I106*100</f>
        <v>99.881295722604349</v>
      </c>
      <c r="L106" s="97">
        <f t="shared" ref="L106" si="69">L107+L108</f>
        <v>155900.86900000001</v>
      </c>
      <c r="M106" s="97">
        <f t="shared" si="64"/>
        <v>-185.06099999998696</v>
      </c>
      <c r="N106" s="91">
        <f>F106/L106*100</f>
        <v>99.881295722604349</v>
      </c>
      <c r="O106" s="91">
        <f>F106/E106*100</f>
        <v>22.560277575265793</v>
      </c>
      <c r="P106" s="97">
        <f t="shared" ref="P106" si="70">P107+P108</f>
        <v>141402.82500000001</v>
      </c>
      <c r="Q106" s="51">
        <f t="shared" si="65"/>
        <v>14312.983000000007</v>
      </c>
      <c r="R106" s="52">
        <f>F106/P106*100</f>
        <v>110.12213369853114</v>
      </c>
    </row>
    <row r="107" spans="1:18" s="81" customFormat="1" ht="34.5" customHeight="1" x14ac:dyDescent="0.35">
      <c r="A107" s="79"/>
      <c r="B107" s="80" t="s">
        <v>94</v>
      </c>
      <c r="C107" s="80"/>
      <c r="D107" s="106">
        <f>D70+D92</f>
        <v>599998.4</v>
      </c>
      <c r="E107" s="106">
        <f>E70+E92</f>
        <v>666174.9</v>
      </c>
      <c r="F107" s="106">
        <f t="shared" si="57"/>
        <v>150411</v>
      </c>
      <c r="G107" s="106">
        <f>G70+G92</f>
        <v>75041.2</v>
      </c>
      <c r="H107" s="106">
        <f>H70+H92</f>
        <v>75369.8</v>
      </c>
      <c r="I107" s="106">
        <f>I70+I92</f>
        <v>150411</v>
      </c>
      <c r="J107" s="106">
        <f t="shared" si="63"/>
        <v>0</v>
      </c>
      <c r="K107" s="95">
        <f>F107/I107*100</f>
        <v>100</v>
      </c>
      <c r="L107" s="106">
        <f>L70+L92</f>
        <v>150411</v>
      </c>
      <c r="M107" s="106">
        <f t="shared" si="64"/>
        <v>0</v>
      </c>
      <c r="N107" s="95">
        <f>F107/L107*100</f>
        <v>100</v>
      </c>
      <c r="O107" s="95">
        <f>F107/E107*100</f>
        <v>22.578304886599597</v>
      </c>
      <c r="P107" s="106">
        <f>P70+P92</f>
        <v>127610.70000000001</v>
      </c>
      <c r="Q107" s="69">
        <f t="shared" si="65"/>
        <v>22800.299999999988</v>
      </c>
      <c r="R107" s="70">
        <f>F107/P107*100</f>
        <v>117.86707540982064</v>
      </c>
    </row>
    <row r="108" spans="1:18" s="81" customFormat="1" ht="34.5" customHeight="1" x14ac:dyDescent="0.35">
      <c r="A108" s="79"/>
      <c r="B108" s="80" t="s">
        <v>93</v>
      </c>
      <c r="C108" s="80"/>
      <c r="D108" s="106">
        <f>D93+D71</f>
        <v>20320.11</v>
      </c>
      <c r="E108" s="106">
        <f>E93+E71</f>
        <v>24046.253000000001</v>
      </c>
      <c r="F108" s="106">
        <f t="shared" si="57"/>
        <v>5304.808</v>
      </c>
      <c r="G108" s="106">
        <f>G93+G71</f>
        <v>2136.527</v>
      </c>
      <c r="H108" s="106">
        <f>H93+H71</f>
        <v>3168.2809999999999</v>
      </c>
      <c r="I108" s="106">
        <f>I93+I71</f>
        <v>5489.8689999999997</v>
      </c>
      <c r="J108" s="106">
        <f t="shared" si="63"/>
        <v>-185.06099999999969</v>
      </c>
      <c r="K108" s="95">
        <f>F108/I108*100</f>
        <v>96.629045246799151</v>
      </c>
      <c r="L108" s="106">
        <f>L93+L71</f>
        <v>5489.8689999999997</v>
      </c>
      <c r="M108" s="106">
        <f t="shared" si="64"/>
        <v>-185.06099999999969</v>
      </c>
      <c r="N108" s="95">
        <f>F108/L108*100</f>
        <v>96.629045246799151</v>
      </c>
      <c r="O108" s="95">
        <f>F108/E108*100</f>
        <v>22.060850811143006</v>
      </c>
      <c r="P108" s="106">
        <f>P93+P71</f>
        <v>13792.125</v>
      </c>
      <c r="Q108" s="69">
        <f t="shared" si="65"/>
        <v>-8487.3169999999991</v>
      </c>
      <c r="R108" s="70">
        <f>F108/P108*100</f>
        <v>38.462586439725563</v>
      </c>
    </row>
    <row r="109" spans="1:18" s="36" customFormat="1" ht="71.25" customHeight="1" x14ac:dyDescent="0.3">
      <c r="A109" s="78"/>
      <c r="B109" s="37" t="s">
        <v>154</v>
      </c>
      <c r="C109" s="35"/>
      <c r="D109" s="97">
        <f>D94</f>
        <v>0</v>
      </c>
      <c r="E109" s="97">
        <f>E94</f>
        <v>0</v>
      </c>
      <c r="F109" s="97">
        <f t="shared" si="57"/>
        <v>0</v>
      </c>
      <c r="G109" s="97">
        <f>G94</f>
        <v>0</v>
      </c>
      <c r="H109" s="97">
        <f>H94</f>
        <v>0</v>
      </c>
      <c r="I109" s="97">
        <f>I94</f>
        <v>0</v>
      </c>
      <c r="J109" s="97">
        <f t="shared" si="63"/>
        <v>0</v>
      </c>
      <c r="K109" s="91"/>
      <c r="L109" s="97">
        <f>L94</f>
        <v>0</v>
      </c>
      <c r="M109" s="97">
        <f t="shared" si="64"/>
        <v>0</v>
      </c>
      <c r="N109" s="91"/>
      <c r="O109" s="91"/>
      <c r="P109" s="97">
        <f>P94</f>
        <v>24369.561000000002</v>
      </c>
      <c r="Q109" s="51">
        <f t="shared" si="65"/>
        <v>-24369.561000000002</v>
      </c>
      <c r="R109" s="52"/>
    </row>
    <row r="110" spans="1:18" s="151" customFormat="1" ht="55.5" customHeight="1" x14ac:dyDescent="0.3">
      <c r="A110" s="156"/>
      <c r="B110" s="145" t="s">
        <v>119</v>
      </c>
      <c r="C110" s="155"/>
      <c r="D110" s="147">
        <f>D98+D103</f>
        <v>7038651.0019999985</v>
      </c>
      <c r="E110" s="147">
        <f>E98+E103</f>
        <v>7108553.6449999986</v>
      </c>
      <c r="F110" s="147">
        <f t="shared" si="57"/>
        <v>1255750.7060000002</v>
      </c>
      <c r="G110" s="147">
        <f>G98+G103</f>
        <v>606430.53200000001</v>
      </c>
      <c r="H110" s="147">
        <f>H98+H103</f>
        <v>649320.17400000012</v>
      </c>
      <c r="I110" s="147">
        <f>I98+I103</f>
        <v>1026838.821</v>
      </c>
      <c r="J110" s="147">
        <f t="shared" si="63"/>
        <v>228911.88500000024</v>
      </c>
      <c r="K110" s="148">
        <f>F110/I110*100</f>
        <v>122.29287404395868</v>
      </c>
      <c r="L110" s="147">
        <f>L98+L103</f>
        <v>1225622.9509999999</v>
      </c>
      <c r="M110" s="147">
        <f t="shared" si="64"/>
        <v>30127.755000000354</v>
      </c>
      <c r="N110" s="148">
        <f>F110/L110*100</f>
        <v>102.45815852056448</v>
      </c>
      <c r="O110" s="148">
        <f>F110/E110*100</f>
        <v>17.665347533576931</v>
      </c>
      <c r="P110" s="147">
        <f>P98+P103</f>
        <v>1109037.9390000002</v>
      </c>
      <c r="Q110" s="149">
        <f t="shared" si="65"/>
        <v>146712.76699999999</v>
      </c>
      <c r="R110" s="150">
        <f>F110/P110*100</f>
        <v>113.22883211121599</v>
      </c>
    </row>
    <row r="111" spans="1:18" s="13" customFormat="1" ht="144.75" customHeight="1" x14ac:dyDescent="0.4">
      <c r="A111" s="31"/>
      <c r="B111" s="122" t="s">
        <v>149</v>
      </c>
      <c r="C111" s="122"/>
      <c r="D111" s="122"/>
      <c r="E111" s="20"/>
      <c r="F111" s="20" t="s">
        <v>84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53"/>
      <c r="R111" s="54"/>
    </row>
    <row r="112" spans="1:18" s="6" customFormat="1" ht="18" customHeight="1" x14ac:dyDescent="0.45">
      <c r="A112" s="5"/>
      <c r="B112" s="27" t="s">
        <v>49</v>
      </c>
      <c r="C112" s="17"/>
      <c r="D112" s="17"/>
      <c r="E112" s="17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55"/>
      <c r="R112" s="56"/>
    </row>
    <row r="113" spans="2:22" s="18" customFormat="1" ht="22.5" x14ac:dyDescent="0.3">
      <c r="B113" s="3"/>
      <c r="C113" s="2"/>
      <c r="D113" s="15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2"/>
      <c r="S113" s="2"/>
      <c r="T113" s="2"/>
      <c r="U113" s="2"/>
      <c r="V113" s="2"/>
    </row>
    <row r="114" spans="2:22" s="18" customFormat="1" ht="18.75" x14ac:dyDescent="0.3">
      <c r="B114" s="3"/>
      <c r="C114" s="2"/>
      <c r="D114" s="2"/>
      <c r="E114" s="2"/>
      <c r="F114" s="158"/>
      <c r="G114" s="2"/>
      <c r="H114" s="2"/>
      <c r="I114" s="2"/>
      <c r="J114" s="2"/>
      <c r="K114" s="2"/>
      <c r="L114" s="2"/>
      <c r="M114" s="2"/>
      <c r="N114" s="2"/>
      <c r="O114" s="2"/>
      <c r="P114" s="158"/>
      <c r="Q114" s="1"/>
      <c r="R114" s="2"/>
      <c r="S114" s="2"/>
      <c r="T114" s="2"/>
      <c r="U114" s="2"/>
      <c r="V114" s="2"/>
    </row>
    <row r="115" spans="2:22" s="18" customFormat="1" ht="18.75" x14ac:dyDescent="0.3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2"/>
      <c r="S115" s="2"/>
      <c r="T115" s="2"/>
      <c r="U115" s="2"/>
      <c r="V115" s="2"/>
    </row>
    <row r="116" spans="2:22" s="18" customFormat="1" ht="18.75" x14ac:dyDescent="0.3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2"/>
      <c r="S116" s="2"/>
      <c r="T116" s="2"/>
      <c r="U116" s="2"/>
      <c r="V116" s="2"/>
    </row>
    <row r="117" spans="2:22" s="18" customFormat="1" ht="18.75" x14ac:dyDescent="0.3">
      <c r="B117" s="2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2"/>
      <c r="S117" s="2"/>
      <c r="T117" s="2"/>
      <c r="U117" s="2"/>
      <c r="V117" s="2"/>
    </row>
    <row r="118" spans="2:22" s="18" customFormat="1" ht="18.75" x14ac:dyDescent="0.3">
      <c r="B118" s="2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2"/>
      <c r="S118" s="2"/>
      <c r="T118" s="2"/>
      <c r="U118" s="2"/>
      <c r="V118" s="2"/>
    </row>
  </sheetData>
  <mergeCells count="26">
    <mergeCell ref="A3:A4"/>
    <mergeCell ref="B3:B4"/>
    <mergeCell ref="C3:C4"/>
    <mergeCell ref="D3:D4"/>
    <mergeCell ref="C15:C17"/>
    <mergeCell ref="C23:C25"/>
    <mergeCell ref="A51:C51"/>
    <mergeCell ref="B111:D111"/>
    <mergeCell ref="A1:R1"/>
    <mergeCell ref="A6:R6"/>
    <mergeCell ref="A74:R74"/>
    <mergeCell ref="A97:R97"/>
    <mergeCell ref="R3:R4"/>
    <mergeCell ref="K3:K4"/>
    <mergeCell ref="L3:L4"/>
    <mergeCell ref="M3:M4"/>
    <mergeCell ref="N3:N4"/>
    <mergeCell ref="O3:O4"/>
    <mergeCell ref="P3:P4"/>
    <mergeCell ref="Q3:Q4"/>
    <mergeCell ref="J3:J4"/>
    <mergeCell ref="E3:E4"/>
    <mergeCell ref="H3:H4"/>
    <mergeCell ref="F3:F4"/>
    <mergeCell ref="G3:G4"/>
    <mergeCell ref="I3:I4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1" manualBreakCount="1">
    <brk id="73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2025-03-03T08:01:31Z</cp:lastPrinted>
  <dcterms:created xsi:type="dcterms:W3CDTF">1996-10-08T23:32:33Z</dcterms:created>
  <dcterms:modified xsi:type="dcterms:W3CDTF">2025-03-20T07:28:21Z</dcterms:modified>
</cp:coreProperties>
</file>